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1、规划项目" sheetId="4" r:id="rId1"/>
  </sheets>
  <definedNames>
    <definedName name="_xlnm.Print_Titles" localSheetId="0">'1、规划项目'!$2:$2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<sst xmlns="http://schemas.openxmlformats.org/spreadsheetml/2006/main" count="283" uniqueCount="131">
  <si>
    <t>附件6</t>
  </si>
  <si>
    <t>云阳县“十四五”交通建设重点项目表（2021年—2025年）</t>
  </si>
  <si>
    <t>一、公路项目</t>
  </si>
  <si>
    <t>序号</t>
  </si>
  <si>
    <t>项目名称</t>
  </si>
  <si>
    <t>技术等级</t>
  </si>
  <si>
    <t>建设性质</t>
  </si>
  <si>
    <t>里程（km）</t>
  </si>
  <si>
    <t>车道数</t>
  </si>
  <si>
    <t>开工年</t>
  </si>
  <si>
    <t>完工年</t>
  </si>
  <si>
    <t>项目总投资
（万元）</t>
  </si>
  <si>
    <t>“十四五”投资
（万元）</t>
  </si>
  <si>
    <t>上级资金（万元）</t>
  </si>
  <si>
    <t>社会资本（万元）</t>
  </si>
  <si>
    <t>区县配套（万元）</t>
  </si>
  <si>
    <t>现状</t>
  </si>
  <si>
    <t>规划</t>
  </si>
  <si>
    <t>（一）高速公路</t>
  </si>
  <si>
    <t>巫云开高速公路</t>
  </si>
  <si>
    <t>——</t>
  </si>
  <si>
    <t>续建</t>
  </si>
  <si>
    <t>江口—龙缸高速公路</t>
  </si>
  <si>
    <t xml:space="preserve"> 龙缸—恩施高速公路</t>
  </si>
  <si>
    <t>新建</t>
  </si>
  <si>
    <t>万云奉巫江南高速</t>
  </si>
  <si>
    <t>黄石楼房沟—高阳—双龙段高速公路</t>
  </si>
  <si>
    <t>红狮—故陵—堰坪—清水段高速公路</t>
  </si>
  <si>
    <t>小计</t>
  </si>
  <si>
    <t>（二）快速通道</t>
  </si>
  <si>
    <t>江口—南溪快速通道</t>
  </si>
  <si>
    <t>南溪—县城</t>
  </si>
  <si>
    <t>一级</t>
  </si>
  <si>
    <r>
      <rPr>
        <sz val="14"/>
        <rFont val="Times New Roman"/>
        <charset val="134"/>
      </rPr>
      <t>G348</t>
    </r>
    <r>
      <rPr>
        <sz val="14"/>
        <rFont val="方正仿宋_GBK"/>
        <charset val="134"/>
      </rPr>
      <t>万州至云阳县城快速通道</t>
    </r>
  </si>
  <si>
    <t>二级</t>
  </si>
  <si>
    <t>改建</t>
  </si>
  <si>
    <r>
      <rPr>
        <sz val="14"/>
        <rFont val="Times New Roman"/>
        <charset val="134"/>
      </rPr>
      <t>S202</t>
    </r>
    <r>
      <rPr>
        <sz val="14"/>
        <rFont val="方正仿宋_GBK"/>
        <charset val="134"/>
      </rPr>
      <t>云阳至开州浦里新区快速通道</t>
    </r>
  </si>
  <si>
    <r>
      <rPr>
        <sz val="14"/>
        <rFont val="Times New Roman"/>
        <charset val="134"/>
      </rPr>
      <t>S102</t>
    </r>
    <r>
      <rPr>
        <sz val="14"/>
        <rFont val="方正仿宋_GBK"/>
        <charset val="134"/>
      </rPr>
      <t>凤鸣至长岭南线快速通道</t>
    </r>
  </si>
  <si>
    <t>四级</t>
  </si>
  <si>
    <t>（三）普通国省道</t>
  </si>
  <si>
    <r>
      <rPr>
        <sz val="14"/>
        <color theme="1"/>
        <rFont val="Times New Roman"/>
        <charset val="134"/>
      </rPr>
      <t>S504</t>
    </r>
    <r>
      <rPr>
        <sz val="14"/>
        <color theme="1"/>
        <rFont val="方正仿宋_GBK"/>
        <charset val="134"/>
      </rPr>
      <t>桑坪大转拐至双土场镇</t>
    </r>
  </si>
  <si>
    <t>升级改造</t>
  </si>
  <si>
    <r>
      <rPr>
        <sz val="14"/>
        <rFont val="Times New Roman"/>
        <charset val="134"/>
      </rPr>
      <t>S504</t>
    </r>
    <r>
      <rPr>
        <sz val="14"/>
        <rFont val="方正仿宋_GBK"/>
        <charset val="134"/>
      </rPr>
      <t>洞鹿至红狮</t>
    </r>
  </si>
  <si>
    <t>三级</t>
  </si>
  <si>
    <r>
      <rPr>
        <sz val="14"/>
        <rFont val="Times New Roman"/>
        <charset val="134"/>
      </rPr>
      <t>S504</t>
    </r>
    <r>
      <rPr>
        <sz val="14"/>
        <rFont val="方正仿宋_GBK"/>
        <charset val="134"/>
      </rPr>
      <t>红狮至龙洞</t>
    </r>
  </si>
  <si>
    <r>
      <rPr>
        <sz val="14"/>
        <rFont val="Times New Roman"/>
        <charset val="134"/>
      </rPr>
      <t>S506</t>
    </r>
    <r>
      <rPr>
        <sz val="14"/>
        <rFont val="方正仿宋_GBK"/>
        <charset val="134"/>
      </rPr>
      <t>青鲫洞至开县界</t>
    </r>
  </si>
  <si>
    <r>
      <rPr>
        <sz val="14"/>
        <rFont val="Times New Roman"/>
        <charset val="134"/>
      </rPr>
      <t>S507</t>
    </r>
    <r>
      <rPr>
        <sz val="14"/>
        <rFont val="方正仿宋_GBK"/>
        <charset val="134"/>
      </rPr>
      <t>普安至新津</t>
    </r>
  </si>
  <si>
    <r>
      <rPr>
        <sz val="14"/>
        <rFont val="Times New Roman"/>
        <charset val="134"/>
      </rPr>
      <t>S504</t>
    </r>
    <r>
      <rPr>
        <sz val="14"/>
        <rFont val="方正仿宋_GBK"/>
        <charset val="134"/>
      </rPr>
      <t>铁索桥至洞鹿</t>
    </r>
  </si>
  <si>
    <r>
      <rPr>
        <sz val="14"/>
        <rFont val="Times New Roman"/>
        <charset val="134"/>
      </rPr>
      <t>S202</t>
    </r>
    <r>
      <rPr>
        <sz val="14"/>
        <rFont val="方正仿宋_GBK"/>
        <charset val="134"/>
      </rPr>
      <t>盘龙街道至利川界</t>
    </r>
  </si>
  <si>
    <t>路面改造</t>
  </si>
  <si>
    <r>
      <rPr>
        <sz val="14"/>
        <rFont val="Times New Roman"/>
        <charset val="134"/>
      </rPr>
      <t>S102</t>
    </r>
    <r>
      <rPr>
        <sz val="14"/>
        <rFont val="方正仿宋_GBK"/>
        <charset val="134"/>
      </rPr>
      <t>凉风垭至新津</t>
    </r>
  </si>
  <si>
    <r>
      <rPr>
        <sz val="14"/>
        <rFont val="Times New Roman"/>
        <charset val="134"/>
      </rPr>
      <t>S504</t>
    </r>
    <r>
      <rPr>
        <sz val="14"/>
        <rFont val="方正仿宋_GBK"/>
        <charset val="134"/>
      </rPr>
      <t>无量垭口至大阳</t>
    </r>
  </si>
  <si>
    <r>
      <rPr>
        <sz val="14"/>
        <rFont val="Times New Roman"/>
        <charset val="134"/>
      </rPr>
      <t>S102</t>
    </r>
    <r>
      <rPr>
        <sz val="14"/>
        <rFont val="方正仿宋_GBK"/>
        <charset val="134"/>
      </rPr>
      <t>故陵至堰坪</t>
    </r>
  </si>
  <si>
    <r>
      <rPr>
        <sz val="14"/>
        <rFont val="Times New Roman"/>
        <charset val="134"/>
      </rPr>
      <t>S504</t>
    </r>
    <r>
      <rPr>
        <sz val="14"/>
        <rFont val="方正仿宋_GBK"/>
        <charset val="134"/>
      </rPr>
      <t>桑坪至奉云大垭</t>
    </r>
  </si>
  <si>
    <r>
      <rPr>
        <sz val="14"/>
        <rFont val="Times New Roman"/>
        <charset val="134"/>
      </rPr>
      <t>S504</t>
    </r>
    <r>
      <rPr>
        <sz val="14"/>
        <rFont val="方正仿宋_GBK"/>
        <charset val="134"/>
      </rPr>
      <t>坝上至奉节界</t>
    </r>
  </si>
  <si>
    <t>（四）农村公路</t>
  </si>
  <si>
    <r>
      <rPr>
        <sz val="14"/>
        <color theme="1"/>
        <rFont val="Times New Roman"/>
        <charset val="134"/>
      </rPr>
      <t>X536</t>
    </r>
    <r>
      <rPr>
        <sz val="14"/>
        <color theme="1"/>
        <rFont val="方正仿宋_GBK"/>
        <charset val="134"/>
      </rPr>
      <t>朝阳至坝上</t>
    </r>
  </si>
  <si>
    <t>三坝至老城</t>
  </si>
  <si>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方正仿宋_GBK"/>
        <charset val="134"/>
      </rPr>
      <t>路阳至九龙</t>
    </r>
  </si>
  <si>
    <r>
      <rPr>
        <sz val="14"/>
        <color theme="1"/>
        <rFont val="Times New Roman"/>
        <charset val="134"/>
      </rPr>
      <t>XC89</t>
    </r>
    <r>
      <rPr>
        <sz val="14"/>
        <color theme="1"/>
        <rFont val="方正仿宋_GBK"/>
        <charset val="134"/>
      </rPr>
      <t>双龙至路阳</t>
    </r>
  </si>
  <si>
    <t>养鹿至渠马</t>
  </si>
  <si>
    <t>行政村单改双</t>
  </si>
  <si>
    <r>
      <rPr>
        <sz val="14"/>
        <rFont val="方正仿宋_GBK"/>
        <charset val="134"/>
      </rPr>
      <t>实施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单改双</t>
    </r>
    <r>
      <rPr>
        <sz val="14"/>
        <rFont val="Times New Roman"/>
        <charset val="134"/>
      </rPr>
      <t>”500</t>
    </r>
    <r>
      <rPr>
        <sz val="14"/>
        <rFont val="方正仿宋_GBK"/>
        <charset val="134"/>
      </rPr>
      <t>公里</t>
    </r>
  </si>
  <si>
    <t>村民小组通畅</t>
  </si>
  <si>
    <r>
      <rPr>
        <sz val="14"/>
        <rFont val="方正仿宋_GBK"/>
        <charset val="134"/>
      </rPr>
      <t>实施村民小组通畅工程</t>
    </r>
    <r>
      <rPr>
        <sz val="14"/>
        <rFont val="Times New Roman"/>
        <charset val="134"/>
      </rPr>
      <t>1000</t>
    </r>
    <r>
      <rPr>
        <sz val="14"/>
        <rFont val="方正仿宋_GBK"/>
        <charset val="134"/>
      </rPr>
      <t>公里</t>
    </r>
  </si>
  <si>
    <t>安保工程</t>
  </si>
  <si>
    <r>
      <rPr>
        <sz val="14"/>
        <rFont val="方正仿宋_GBK"/>
        <charset val="134"/>
      </rPr>
      <t>实施公路安保工程</t>
    </r>
    <r>
      <rPr>
        <sz val="14"/>
        <rFont val="Times New Roman"/>
        <charset val="134"/>
      </rPr>
      <t>420</t>
    </r>
    <r>
      <rPr>
        <sz val="14"/>
        <rFont val="方正仿宋_GBK"/>
        <charset val="134"/>
      </rPr>
      <t>公里</t>
    </r>
  </si>
  <si>
    <t>合计</t>
  </si>
  <si>
    <t>二、铁路</t>
  </si>
  <si>
    <t>等级</t>
  </si>
  <si>
    <t>建设
性质</t>
  </si>
  <si>
    <t>境内里程（km）</t>
  </si>
  <si>
    <t>设计速度
（公里/小时）</t>
  </si>
  <si>
    <t>单线/双线</t>
  </si>
  <si>
    <t>郑万高铁</t>
  </si>
  <si>
    <t>高铁</t>
  </si>
  <si>
    <t>双线</t>
  </si>
  <si>
    <t>沿江铁路</t>
  </si>
  <si>
    <t>普铁</t>
  </si>
  <si>
    <t>汉城云利黔高铁</t>
  </si>
  <si>
    <t>万达开云梁城际铁路环线</t>
  </si>
  <si>
    <t>前期研究（根据上级政策，把握机遇，适时启动项目建设）</t>
  </si>
  <si>
    <t>渝东北旅游环线铁路</t>
  </si>
  <si>
    <t>普安至龙缸观光轨道</t>
  </si>
  <si>
    <t>轨道</t>
  </si>
  <si>
    <t>县城外环轨道交通</t>
  </si>
  <si>
    <t>三、航空</t>
  </si>
  <si>
    <t>云阳通用机场</t>
  </si>
  <si>
    <r>
      <rPr>
        <sz val="14"/>
        <rFont val="方正仿宋_GBK"/>
        <charset val="134"/>
      </rPr>
      <t>一期工程完成</t>
    </r>
    <r>
      <rPr>
        <sz val="14"/>
        <rFont val="Times New Roman"/>
        <charset val="134"/>
      </rPr>
      <t>A2</t>
    </r>
    <r>
      <rPr>
        <sz val="14"/>
        <rFont val="方正仿宋_GBK"/>
        <charset val="134"/>
      </rPr>
      <t>类通用机场，满足直升机使用；二期工程完成</t>
    </r>
    <r>
      <rPr>
        <sz val="14"/>
        <rFont val="Times New Roman"/>
        <charset val="134"/>
      </rPr>
      <t>A1</t>
    </r>
    <r>
      <rPr>
        <sz val="14"/>
        <rFont val="方正仿宋_GBK"/>
        <charset val="134"/>
      </rPr>
      <t>类通用机场，满足</t>
    </r>
    <r>
      <rPr>
        <sz val="14"/>
        <rFont val="Times New Roman"/>
        <charset val="134"/>
      </rPr>
      <t>29</t>
    </r>
    <r>
      <rPr>
        <sz val="14"/>
        <rFont val="方正仿宋_GBK"/>
        <charset val="134"/>
      </rPr>
      <t>座以下固定翼飞机飞行。</t>
    </r>
  </si>
  <si>
    <t>三峡货运机场</t>
  </si>
  <si>
    <t>初步选址于凤鸣，争取纳入规划后实施。</t>
  </si>
  <si>
    <t>四、枢纽</t>
  </si>
  <si>
    <t>类型</t>
  </si>
  <si>
    <t>主要建设内容及规模（平方米）</t>
  </si>
  <si>
    <t>建设年限</t>
  </si>
  <si>
    <t>黄石综合客运枢纽</t>
  </si>
  <si>
    <t>公铁</t>
  </si>
  <si>
    <r>
      <rPr>
        <sz val="14"/>
        <color rgb="FF000000"/>
        <rFont val="方正仿宋_GBK"/>
        <charset val="134"/>
      </rPr>
      <t>建筑面积</t>
    </r>
    <r>
      <rPr>
        <sz val="14"/>
        <color rgb="FF000000"/>
        <rFont val="Times New Roman"/>
        <charset val="134"/>
      </rPr>
      <t>42903</t>
    </r>
    <r>
      <rPr>
        <sz val="14"/>
        <color rgb="FF000000"/>
        <rFont val="方正仿宋_GBK"/>
        <charset val="134"/>
      </rPr>
      <t>平方米</t>
    </r>
  </si>
  <si>
    <t>五、内河航道项目</t>
  </si>
  <si>
    <t>建设规模</t>
  </si>
  <si>
    <t>复兴港</t>
  </si>
  <si>
    <r>
      <rPr>
        <sz val="14"/>
        <color theme="1"/>
        <rFont val="方正仿宋_GBK"/>
        <charset val="134"/>
      </rPr>
      <t>长江左岸，距宜昌航道里程</t>
    </r>
    <r>
      <rPr>
        <sz val="14"/>
        <color theme="1"/>
        <rFont val="Times New Roman"/>
        <charset val="134"/>
      </rPr>
      <t>286.0</t>
    </r>
    <r>
      <rPr>
        <sz val="14"/>
        <color theme="1"/>
        <rFont val="方正仿宋_GBK"/>
        <charset val="134"/>
      </rPr>
      <t>～</t>
    </r>
    <r>
      <rPr>
        <sz val="14"/>
        <color theme="1"/>
        <rFont val="Times New Roman"/>
        <charset val="134"/>
      </rPr>
      <t>280.8km</t>
    </r>
    <r>
      <rPr>
        <sz val="14"/>
        <color theme="1"/>
        <rFont val="方正仿宋_GBK"/>
        <charset val="134"/>
      </rPr>
      <t>，规划建设</t>
    </r>
    <r>
      <rPr>
        <sz val="14"/>
        <color theme="1"/>
        <rFont val="Times New Roman"/>
        <charset val="134"/>
      </rPr>
      <t>5000</t>
    </r>
    <r>
      <rPr>
        <sz val="14"/>
        <color theme="1"/>
        <rFont val="方正仿宋_GBK"/>
        <charset val="134"/>
      </rPr>
      <t>吨级泊位</t>
    </r>
    <r>
      <rPr>
        <sz val="14"/>
        <color theme="1"/>
        <rFont val="Times New Roman"/>
        <charset val="134"/>
      </rPr>
      <t>5</t>
    </r>
    <r>
      <rPr>
        <sz val="14"/>
        <color theme="1"/>
        <rFont val="方正仿宋_GBK"/>
        <charset val="134"/>
      </rPr>
      <t>个，占用岸线</t>
    </r>
    <r>
      <rPr>
        <sz val="14"/>
        <color theme="1"/>
        <rFont val="Times New Roman"/>
        <charset val="134"/>
      </rPr>
      <t>1000</t>
    </r>
    <r>
      <rPr>
        <sz val="14"/>
        <color theme="1"/>
        <rFont val="方正仿宋_GBK"/>
        <charset val="134"/>
      </rPr>
      <t>米</t>
    </r>
  </si>
  <si>
    <t>南溪散货码头</t>
  </si>
  <si>
    <r>
      <rPr>
        <sz val="14"/>
        <color theme="1"/>
        <rFont val="方正仿宋_GBK"/>
        <charset val="134"/>
      </rPr>
      <t>汤溪河左岸，距河口约</t>
    </r>
    <r>
      <rPr>
        <sz val="14"/>
        <color theme="1"/>
        <rFont val="Times New Roman"/>
        <charset val="134"/>
      </rPr>
      <t>25.0</t>
    </r>
    <r>
      <rPr>
        <sz val="14"/>
        <color theme="1"/>
        <rFont val="方正仿宋_GBK"/>
        <charset val="134"/>
      </rPr>
      <t>～</t>
    </r>
    <r>
      <rPr>
        <sz val="14"/>
        <color theme="1"/>
        <rFont val="Times New Roman"/>
        <charset val="134"/>
      </rPr>
      <t>23.0km</t>
    </r>
    <r>
      <rPr>
        <sz val="14"/>
        <color theme="1"/>
        <rFont val="方正仿宋_GBK"/>
        <charset val="134"/>
      </rPr>
      <t>，规划修建</t>
    </r>
    <r>
      <rPr>
        <sz val="14"/>
        <color theme="1"/>
        <rFont val="Times New Roman"/>
        <charset val="134"/>
      </rPr>
      <t>2000</t>
    </r>
    <r>
      <rPr>
        <sz val="14"/>
        <color theme="1"/>
        <rFont val="方正仿宋_GBK"/>
        <charset val="134"/>
      </rPr>
      <t>吨级散货泊位</t>
    </r>
    <r>
      <rPr>
        <sz val="14"/>
        <color theme="1"/>
        <rFont val="Times New Roman"/>
        <charset val="134"/>
      </rPr>
      <t>2</t>
    </r>
    <r>
      <rPr>
        <sz val="14"/>
        <color theme="1"/>
        <rFont val="方正仿宋_GBK"/>
        <charset val="134"/>
      </rPr>
      <t>个，占用岸线</t>
    </r>
    <r>
      <rPr>
        <sz val="14"/>
        <color theme="1"/>
        <rFont val="Times New Roman"/>
        <charset val="134"/>
      </rPr>
      <t>300</t>
    </r>
    <r>
      <rPr>
        <sz val="14"/>
        <color theme="1"/>
        <rFont val="方正仿宋_GBK"/>
        <charset val="134"/>
      </rPr>
      <t>米。该水域为季节性航道。</t>
    </r>
  </si>
  <si>
    <t>人和货运码头</t>
  </si>
  <si>
    <r>
      <rPr>
        <sz val="14"/>
        <color theme="1"/>
        <rFont val="方正仿宋_GBK"/>
        <charset val="134"/>
      </rPr>
      <t>澎溪河左岸，距河口约</t>
    </r>
    <r>
      <rPr>
        <sz val="14"/>
        <color theme="1"/>
        <rFont val="Times New Roman"/>
        <charset val="134"/>
      </rPr>
      <t>1.0</t>
    </r>
    <r>
      <rPr>
        <sz val="14"/>
        <color theme="1"/>
        <rFont val="方正仿宋_GBK"/>
        <charset val="134"/>
      </rPr>
      <t>～</t>
    </r>
    <r>
      <rPr>
        <sz val="14"/>
        <color theme="1"/>
        <rFont val="Times New Roman"/>
        <charset val="134"/>
      </rPr>
      <t>0km</t>
    </r>
    <r>
      <rPr>
        <sz val="14"/>
        <color theme="1"/>
        <rFont val="方正仿宋_GBK"/>
        <charset val="134"/>
      </rPr>
      <t>，规划修建</t>
    </r>
    <r>
      <rPr>
        <sz val="14"/>
        <color theme="1"/>
        <rFont val="Times New Roman"/>
        <charset val="134"/>
      </rPr>
      <t>3000</t>
    </r>
    <r>
      <rPr>
        <sz val="14"/>
        <color theme="1"/>
        <rFont val="方正仿宋_GBK"/>
        <charset val="134"/>
      </rPr>
      <t>吨级散货泊位</t>
    </r>
    <r>
      <rPr>
        <sz val="14"/>
        <color theme="1"/>
        <rFont val="Times New Roman"/>
        <charset val="134"/>
      </rPr>
      <t>2</t>
    </r>
    <r>
      <rPr>
        <sz val="14"/>
        <color theme="1"/>
        <rFont val="方正仿宋_GBK"/>
        <charset val="134"/>
      </rPr>
      <t>个，占用岸线</t>
    </r>
    <r>
      <rPr>
        <sz val="14"/>
        <color theme="1"/>
        <rFont val="Times New Roman"/>
        <charset val="134"/>
      </rPr>
      <t>300</t>
    </r>
    <r>
      <rPr>
        <sz val="14"/>
        <color theme="1"/>
        <rFont val="方正仿宋_GBK"/>
        <charset val="134"/>
      </rPr>
      <t>米。</t>
    </r>
  </si>
  <si>
    <t>张飞庙旅游码头</t>
  </si>
  <si>
    <r>
      <rPr>
        <sz val="14"/>
        <color theme="1"/>
        <rFont val="方正仿宋_GBK"/>
        <charset val="134"/>
      </rPr>
      <t>长江右岸，距宜昌航道里程</t>
    </r>
    <r>
      <rPr>
        <sz val="14"/>
        <color theme="1"/>
        <rFont val="Times New Roman"/>
        <charset val="134"/>
      </rPr>
      <t>292.8</t>
    </r>
    <r>
      <rPr>
        <sz val="14"/>
        <color theme="1"/>
        <rFont val="方正仿宋_GBK"/>
        <charset val="134"/>
      </rPr>
      <t>～</t>
    </r>
    <r>
      <rPr>
        <sz val="14"/>
        <color theme="1"/>
        <rFont val="Times New Roman"/>
        <charset val="134"/>
      </rPr>
      <t>292.0</t>
    </r>
    <r>
      <rPr>
        <sz val="14"/>
        <color theme="1"/>
        <rFont val="方正仿宋_GBK"/>
        <charset val="134"/>
      </rPr>
      <t>，规划对原张飞庙旅游码头进行升级改造，</t>
    </r>
    <r>
      <rPr>
        <sz val="14"/>
        <color theme="1"/>
        <rFont val="Times New Roman"/>
        <charset val="134"/>
      </rPr>
      <t>2</t>
    </r>
    <r>
      <rPr>
        <sz val="14"/>
        <color theme="1"/>
        <rFont val="方正仿宋_GBK"/>
        <charset val="134"/>
      </rPr>
      <t>个客运泊位，占用岸线</t>
    </r>
    <r>
      <rPr>
        <sz val="14"/>
        <color theme="1"/>
        <rFont val="Times New Roman"/>
        <charset val="134"/>
      </rPr>
      <t>150</t>
    </r>
    <r>
      <rPr>
        <sz val="14"/>
        <color theme="1"/>
        <rFont val="方正仿宋_GBK"/>
        <charset val="134"/>
      </rPr>
      <t>米。</t>
    </r>
  </si>
  <si>
    <t>长滩河码头</t>
  </si>
  <si>
    <r>
      <rPr>
        <sz val="14"/>
        <color theme="1"/>
        <rFont val="方正仿宋_GBK"/>
        <charset val="134"/>
      </rPr>
      <t>长滩河右岸，距河口约</t>
    </r>
    <r>
      <rPr>
        <sz val="14"/>
        <color theme="1"/>
        <rFont val="Times New Roman"/>
        <charset val="134"/>
      </rPr>
      <t>4km</t>
    </r>
    <r>
      <rPr>
        <sz val="14"/>
        <color theme="1"/>
        <rFont val="方正仿宋_GBK"/>
        <charset val="134"/>
      </rPr>
      <t>，规划修建旅游货运泊位</t>
    </r>
    <r>
      <rPr>
        <sz val="14"/>
        <color theme="1"/>
        <rFont val="Times New Roman"/>
        <charset val="134"/>
      </rPr>
      <t>1</t>
    </r>
    <r>
      <rPr>
        <sz val="14"/>
        <color theme="1"/>
        <rFont val="方正仿宋_GBK"/>
        <charset val="134"/>
      </rPr>
      <t>个。</t>
    </r>
  </si>
  <si>
    <t>普安旅游码头</t>
  </si>
  <si>
    <r>
      <rPr>
        <sz val="14"/>
        <color theme="1"/>
        <rFont val="方正仿宋_GBK"/>
        <charset val="134"/>
      </rPr>
      <t>磨刀溪右岸，距河口约</t>
    </r>
    <r>
      <rPr>
        <sz val="14"/>
        <color theme="1"/>
        <rFont val="Times New Roman"/>
        <charset val="134"/>
      </rPr>
      <t>10km</t>
    </r>
    <r>
      <rPr>
        <sz val="14"/>
        <color theme="1"/>
        <rFont val="方正仿宋_GBK"/>
        <charset val="134"/>
      </rPr>
      <t>，规划修建旅游客运泊位</t>
    </r>
    <r>
      <rPr>
        <sz val="14"/>
        <color theme="1"/>
        <rFont val="Times New Roman"/>
        <charset val="134"/>
      </rPr>
      <t>1</t>
    </r>
    <r>
      <rPr>
        <sz val="14"/>
        <color theme="1"/>
        <rFont val="方正仿宋_GBK"/>
        <charset val="134"/>
      </rPr>
      <t>个。</t>
    </r>
  </si>
  <si>
    <t>泥溪河小尖坝码头</t>
  </si>
  <si>
    <r>
      <rPr>
        <sz val="14"/>
        <color theme="1"/>
        <rFont val="方正仿宋_GBK"/>
        <charset val="134"/>
      </rPr>
      <t>磨刀溪右岸，距河口约</t>
    </r>
    <r>
      <rPr>
        <sz val="14"/>
        <color theme="1"/>
        <rFont val="Times New Roman"/>
        <charset val="134"/>
      </rPr>
      <t>22.7km</t>
    </r>
    <r>
      <rPr>
        <sz val="14"/>
        <color theme="1"/>
        <rFont val="方正仿宋_GBK"/>
        <charset val="134"/>
      </rPr>
      <t>，规划修建泊位</t>
    </r>
    <r>
      <rPr>
        <sz val="14"/>
        <color theme="1"/>
        <rFont val="Times New Roman"/>
        <charset val="134"/>
      </rPr>
      <t>1</t>
    </r>
    <r>
      <rPr>
        <sz val="14"/>
        <color theme="1"/>
        <rFont val="方正仿宋_GBK"/>
        <charset val="134"/>
      </rPr>
      <t>个。</t>
    </r>
  </si>
  <si>
    <t>六、支持系统项目</t>
  </si>
  <si>
    <t>游艇基地工程</t>
  </si>
  <si>
    <r>
      <rPr>
        <sz val="14"/>
        <color theme="1"/>
        <rFont val="方正仿宋_GBK"/>
        <charset val="134"/>
      </rPr>
      <t>旅游配套服务，增加旅游创收，带动税收，估算增加就业岗位</t>
    </r>
    <r>
      <rPr>
        <sz val="14"/>
        <color theme="1"/>
        <rFont val="Times New Roman"/>
        <charset val="134"/>
      </rPr>
      <t>50</t>
    </r>
    <r>
      <rPr>
        <sz val="14"/>
        <color theme="1"/>
        <rFont val="方正仿宋_GBK"/>
        <charset val="134"/>
      </rPr>
      <t>人</t>
    </r>
  </si>
  <si>
    <t>渝东北汽奥中心</t>
  </si>
  <si>
    <r>
      <rPr>
        <sz val="14"/>
        <color theme="1"/>
        <rFont val="方正仿宋_GBK"/>
        <charset val="134"/>
      </rPr>
      <t>占地</t>
    </r>
    <r>
      <rPr>
        <sz val="14"/>
        <color theme="1"/>
        <rFont val="Times New Roman"/>
        <charset val="134"/>
      </rPr>
      <t>500</t>
    </r>
    <r>
      <rPr>
        <sz val="14"/>
        <color theme="1"/>
        <rFont val="方正仿宋_GBK"/>
        <charset val="134"/>
      </rPr>
      <t>亩，汽车维修城</t>
    </r>
  </si>
  <si>
    <t>沥青混凝土拌和站</t>
  </si>
  <si>
    <r>
      <rPr>
        <sz val="14"/>
        <color theme="1"/>
        <rFont val="方正仿宋_GBK"/>
        <charset val="134"/>
      </rPr>
      <t>南溪镇设置唐家垭口沥青砼搅拌站</t>
    </r>
    <r>
      <rPr>
        <sz val="14"/>
        <color theme="1"/>
        <rFont val="Times New Roman"/>
        <charset val="134"/>
      </rPr>
      <t>1</t>
    </r>
    <r>
      <rPr>
        <sz val="14"/>
        <color theme="1"/>
        <rFont val="方正仿宋_GBK"/>
        <charset val="134"/>
      </rPr>
      <t>个，占地</t>
    </r>
    <r>
      <rPr>
        <sz val="14"/>
        <color theme="1"/>
        <rFont val="Times New Roman"/>
        <charset val="134"/>
      </rPr>
      <t>3000</t>
    </r>
    <r>
      <rPr>
        <sz val="14"/>
        <color theme="1"/>
        <rFont val="方正仿宋_GBK"/>
        <charset val="134"/>
      </rPr>
      <t>平方米；普安乡各设置陈家沟沥青砼搅拌站，占地</t>
    </r>
    <r>
      <rPr>
        <sz val="14"/>
        <color theme="1"/>
        <rFont val="Times New Roman"/>
        <charset val="134"/>
      </rPr>
      <t>27000</t>
    </r>
    <r>
      <rPr>
        <sz val="14"/>
        <color theme="1"/>
        <rFont val="方正仿宋_GBK"/>
        <charset val="134"/>
      </rPr>
      <t>平方米</t>
    </r>
  </si>
  <si>
    <t>公路应急救援站点</t>
  </si>
  <si>
    <t>/</t>
  </si>
  <si>
    <t>水上应急救援基地</t>
  </si>
  <si>
    <t>危旧桥隧改造</t>
  </si>
  <si>
    <r>
      <rPr>
        <sz val="14"/>
        <color theme="1"/>
        <rFont val="方正仿宋_GBK"/>
        <charset val="134"/>
      </rPr>
      <t>危桥</t>
    </r>
    <r>
      <rPr>
        <sz val="14"/>
        <color theme="1"/>
        <rFont val="Times New Roman"/>
        <charset val="134"/>
      </rPr>
      <t>30</t>
    </r>
    <r>
      <rPr>
        <sz val="14"/>
        <color theme="1"/>
        <rFont val="方正仿宋_GBK"/>
        <charset val="134"/>
      </rPr>
      <t>座，危隧</t>
    </r>
    <r>
      <rPr>
        <sz val="14"/>
        <color theme="1"/>
        <rFont val="Times New Roman"/>
        <charset val="134"/>
      </rPr>
      <t>3</t>
    </r>
    <r>
      <rPr>
        <sz val="14"/>
        <color theme="1"/>
        <rFont val="方正仿宋_GBK"/>
        <charset val="134"/>
      </rPr>
      <t>座</t>
    </r>
  </si>
  <si>
    <t>交通信息多功能远程控制中心</t>
  </si>
  <si>
    <r>
      <rPr>
        <sz val="14"/>
        <color theme="1"/>
        <rFont val="方正仿宋_GBK"/>
        <charset val="134"/>
      </rPr>
      <t>占地</t>
    </r>
    <r>
      <rPr>
        <sz val="14"/>
        <color theme="1"/>
        <rFont val="Times New Roman"/>
        <charset val="134"/>
      </rPr>
      <t>500</t>
    </r>
    <r>
      <rPr>
        <sz val="14"/>
        <color theme="1"/>
        <rFont val="方正仿宋_GBK"/>
        <charset val="134"/>
      </rPr>
      <t>平方，远程视频控制，语音控制等设施</t>
    </r>
  </si>
  <si>
    <t>长江航运大数据平台</t>
  </si>
  <si>
    <t>整合水路旅客运输实名制管理系统、联网售票系统、船员职业档案备案系统等相关数据资源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</si>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</sst>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);[Red]\(0.0\)"/>
    <numFmt numFmtId="178" formatCode="0_ "/>
  </numFmts>
  <fonts count="53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方正黑体_GBK"/>
      <charset val="134"/>
    </font>
    <font>
      <sz val="14"/>
      <color theme="1"/>
      <name val="宋体"/>
      <charset val="134"/>
      <scheme val="minor"/>
    </font>
    <font>
      <sz val="18"/>
      <name val="方正小标宋_GBK"/>
      <charset val="134"/>
    </font>
    <font>
      <sz val="18"/>
      <name val="Times New Roman"/>
      <charset val="134"/>
    </font>
    <font>
      <sz val="14"/>
      <name val="方正黑体_GBK"/>
      <charset val="134"/>
    </font>
    <font>
      <b/>
      <sz val="14"/>
      <color theme="1"/>
      <name val="方正仿宋_GBK"/>
      <charset val="134"/>
    </font>
    <font>
      <b/>
      <sz val="14"/>
      <color theme="1"/>
      <name val="Times New Roman"/>
      <charset val="134"/>
    </font>
    <font>
      <sz val="14"/>
      <name val="Times New Roman"/>
      <charset val="134"/>
    </font>
    <font>
      <sz val="14"/>
      <name val="方正仿宋_GBK"/>
      <charset val="134"/>
    </font>
    <font>
      <sz val="14"/>
      <color theme="1"/>
      <name val="Times New Roman"/>
      <charset val="134"/>
    </font>
    <font>
      <sz val="14"/>
      <color theme="1"/>
      <name val="方正仿宋_GBK"/>
      <charset val="134"/>
    </font>
    <font>
      <b/>
      <sz val="14"/>
      <color indexed="8"/>
      <name val="方正仿宋_GBK"/>
      <charset val="134"/>
    </font>
    <font>
      <sz val="14"/>
      <color indexed="8"/>
      <name val="Times New Roman"/>
      <charset val="134"/>
    </font>
    <font>
      <b/>
      <sz val="14"/>
      <name val="Times New Roman"/>
      <charset val="134"/>
    </font>
    <font>
      <b/>
      <sz val="14"/>
      <color rgb="FF000000"/>
      <name val="方正仿宋_GBK"/>
      <charset val="134"/>
    </font>
    <font>
      <b/>
      <sz val="14"/>
      <color indexed="8"/>
      <name val="Times New Roman"/>
      <charset val="134"/>
    </font>
    <font>
      <b/>
      <sz val="14"/>
      <name val="方正仿宋_GBK"/>
      <charset val="134"/>
    </font>
    <font>
      <b/>
      <sz val="14"/>
      <color rgb="FFFF0000"/>
      <name val="Times New Roman"/>
      <charset val="134"/>
    </font>
    <font>
      <sz val="14"/>
      <color rgb="FF000000"/>
      <name val="方正仿宋_GBK"/>
      <charset val="134"/>
    </font>
    <font>
      <sz val="14"/>
      <color rgb="FF000000"/>
      <name val="Times New Roman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2"/>
      <color theme="1"/>
      <name val="宋体"/>
      <charset val="134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11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9" fillId="4" borderId="11" applyNumberFormat="0" applyAlignment="0" applyProtection="0">
      <alignment vertical="center"/>
    </xf>
    <xf numFmtId="0" fontId="40" fillId="5" borderId="13" applyNumberFormat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8" fillId="0" borderId="0">
      <alignment vertical="center"/>
    </xf>
    <xf numFmtId="0" fontId="49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48" fillId="0" borderId="0"/>
    <xf numFmtId="0" fontId="48" fillId="0" borderId="0"/>
    <xf numFmtId="0" fontId="50" fillId="33" borderId="0" applyNumberFormat="0" applyBorder="0" applyAlignment="0" applyProtection="0">
      <alignment vertical="center"/>
    </xf>
    <xf numFmtId="0" fontId="51" fillId="0" borderId="0">
      <alignment vertical="center"/>
    </xf>
    <xf numFmtId="0" fontId="48" fillId="0" borderId="0"/>
    <xf numFmtId="0" fontId="0" fillId="0" borderId="0">
      <alignment vertical="center"/>
    </xf>
    <xf numFmtId="0" fontId="48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9" fillId="0" borderId="0">
      <alignment vertical="center"/>
    </xf>
    <xf numFmtId="0" fontId="52" fillId="34" borderId="0" applyNumberFormat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>
      <alignment vertic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0" fillId="0" borderId="0" xfId="0" applyNumberFormat="1" applyFill="1">
      <alignment vertical="center"/>
    </xf>
    <xf numFmtId="176" fontId="7" fillId="0" borderId="0" xfId="0" applyNumberFormat="1" applyFon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left" vertical="center" wrapText="1"/>
    </xf>
    <xf numFmtId="176" fontId="13" fillId="0" borderId="5" xfId="0" applyNumberFormat="1" applyFont="1" applyFill="1" applyBorder="1" applyAlignment="1">
      <alignment horizontal="left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7" fontId="12" fillId="0" borderId="4" xfId="0" applyNumberFormat="1" applyFont="1" applyFill="1" applyBorder="1" applyAlignment="1">
      <alignment horizontal="left" vertical="center" wrapText="1"/>
    </xf>
    <xf numFmtId="177" fontId="13" fillId="0" borderId="5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176" fontId="21" fillId="0" borderId="4" xfId="0" applyNumberFormat="1" applyFont="1" applyFill="1" applyBorder="1" applyAlignment="1">
      <alignment horizontal="left" vertical="center" wrapText="1"/>
    </xf>
    <xf numFmtId="176" fontId="22" fillId="0" borderId="5" xfId="0" applyNumberFormat="1" applyFont="1" applyFill="1" applyBorder="1" applyAlignment="1">
      <alignment horizontal="left" vertical="center" wrapText="1"/>
    </xf>
    <xf numFmtId="177" fontId="23" fillId="0" borderId="1" xfId="0" applyNumberFormat="1" applyFont="1" applyFill="1" applyBorder="1" applyAlignment="1">
      <alignment horizontal="center" vertical="center" wrapText="1"/>
    </xf>
    <xf numFmtId="177" fontId="20" fillId="0" borderId="1" xfId="0" applyNumberFormat="1" applyFont="1" applyFill="1" applyBorder="1" applyAlignment="1">
      <alignment horizontal="center" vertical="center" wrapText="1"/>
    </xf>
    <xf numFmtId="176" fontId="24" fillId="0" borderId="1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left" vertical="center" wrapText="1"/>
    </xf>
    <xf numFmtId="177" fontId="7" fillId="0" borderId="5" xfId="0" applyNumberFormat="1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15" fillId="0" borderId="4" xfId="0" applyNumberFormat="1" applyFont="1" applyFill="1" applyBorder="1" applyAlignment="1">
      <alignment horizontal="center" vertical="center" wrapText="1"/>
    </xf>
    <xf numFmtId="177" fontId="14" fillId="0" borderId="5" xfId="0" applyNumberFormat="1" applyFont="1" applyFill="1" applyBorder="1" applyAlignment="1">
      <alignment horizontal="center" vertical="center" wrapText="1"/>
    </xf>
    <xf numFmtId="176" fontId="25" fillId="0" borderId="1" xfId="0" applyNumberFormat="1" applyFont="1" applyFill="1" applyBorder="1" applyAlignment="1">
      <alignment horizontal="center" vertical="center" wrapText="1"/>
    </xf>
    <xf numFmtId="176" fontId="26" fillId="0" borderId="1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176" fontId="13" fillId="0" borderId="7" xfId="0" applyNumberFormat="1" applyFont="1" applyFill="1" applyBorder="1" applyAlignment="1">
      <alignment horizontal="left" vertical="center" wrapText="1"/>
    </xf>
    <xf numFmtId="177" fontId="13" fillId="0" borderId="7" xfId="0" applyNumberFormat="1" applyFont="1" applyFill="1" applyBorder="1" applyAlignment="1">
      <alignment horizontal="left" vertical="center" wrapText="1"/>
    </xf>
    <xf numFmtId="178" fontId="27" fillId="0" borderId="0" xfId="0" applyNumberFormat="1" applyFont="1" applyFill="1">
      <alignment vertical="center"/>
    </xf>
    <xf numFmtId="177" fontId="28" fillId="0" borderId="0" xfId="0" applyNumberFormat="1" applyFont="1" applyFill="1" applyBorder="1" applyAlignment="1">
      <alignment horizontal="center" vertical="center"/>
    </xf>
    <xf numFmtId="176" fontId="22" fillId="0" borderId="7" xfId="0" applyNumberFormat="1" applyFont="1" applyFill="1" applyBorder="1" applyAlignment="1">
      <alignment horizontal="left" vertical="center" wrapText="1"/>
    </xf>
    <xf numFmtId="177" fontId="28" fillId="0" borderId="0" xfId="0" applyNumberFormat="1" applyFont="1" applyFill="1" applyAlignment="1">
      <alignment horizontal="center" vertical="center"/>
    </xf>
    <xf numFmtId="177" fontId="7" fillId="0" borderId="7" xfId="0" applyNumberFormat="1" applyFont="1" applyFill="1" applyBorder="1" applyAlignment="1">
      <alignment horizontal="left" vertical="center" wrapText="1"/>
    </xf>
    <xf numFmtId="177" fontId="14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left" vertical="center" wrapText="1"/>
    </xf>
    <xf numFmtId="177" fontId="16" fillId="0" borderId="1" xfId="0" applyNumberFormat="1" applyFont="1" applyFill="1" applyBorder="1" applyAlignment="1">
      <alignment horizontal="left" vertical="center" wrapText="1"/>
    </xf>
    <xf numFmtId="176" fontId="7" fillId="0" borderId="4" xfId="0" applyNumberFormat="1" applyFont="1" applyFill="1" applyBorder="1" applyAlignment="1">
      <alignment horizontal="left" vertical="center" wrapText="1"/>
    </xf>
    <xf numFmtId="176" fontId="7" fillId="0" borderId="5" xfId="0" applyNumberFormat="1" applyFont="1" applyFill="1" applyBorder="1" applyAlignment="1">
      <alignment horizontal="left" vertical="center" wrapText="1"/>
    </xf>
    <xf numFmtId="176" fontId="7" fillId="0" borderId="7" xfId="0" applyNumberFormat="1" applyFont="1" applyFill="1" applyBorder="1" applyAlignment="1">
      <alignment horizontal="left" vertical="center" wrapText="1"/>
    </xf>
    <xf numFmtId="0" fontId="0" fillId="0" borderId="0" xfId="0" applyFill="1" applyBorder="1">
      <alignment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6" xfId="50"/>
    <cellStyle name="常规 4 2 2 3" xfId="51"/>
    <cellStyle name="常规 3 2 2" xfId="52"/>
    <cellStyle name="常规 4 2 2 2" xfId="53"/>
    <cellStyle name="常规 3 2" xfId="54"/>
    <cellStyle name="常规 2 2" xfId="55"/>
    <cellStyle name="常规 2 3" xfId="56"/>
    <cellStyle name="常规 2 3 2" xfId="57"/>
    <cellStyle name="差_6、重点项目" xfId="58"/>
    <cellStyle name="常规 2" xfId="59"/>
    <cellStyle name="常规 2 3 2 2" xfId="60"/>
    <cellStyle name="常规 2 4" xfId="61"/>
    <cellStyle name="常规 3" xfId="62"/>
    <cellStyle name="常规 4" xfId="63"/>
    <cellStyle name="常规 4 2" xfId="64"/>
    <cellStyle name="常规 4 2 2 3 2" xfId="65"/>
    <cellStyle name="常规 4 2 2 3 3" xfId="66"/>
    <cellStyle name="常规 4 2 3" xfId="67"/>
    <cellStyle name="常规 4 2 3 2" xfId="68"/>
    <cellStyle name="常规 5" xfId="69"/>
    <cellStyle name="常规 6 2" xfId="70"/>
    <cellStyle name="好_6、重点项目" xfId="71"/>
    <cellStyle name="千位分隔 2" xfId="7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6"/>
  <sheetViews>
    <sheetView tabSelected="1" view="pageBreakPreview" zoomScale="85" zoomScaleNormal="100" topLeftCell="A2" workbookViewId="0">
      <selection activeCell="A2" sqref="A2:N2"/>
    </sheetView>
  </sheetViews>
  <sheetFormatPr defaultColWidth="9" defaultRowHeight="15"/>
  <cols>
    <col min="1" max="1" width="6.375" style="11" customWidth="1"/>
    <col min="2" max="2" width="34.8416666666667" style="7" customWidth="1"/>
    <col min="3" max="3" width="11.3166666666667" style="7" customWidth="1"/>
    <col min="4" max="4" width="8.23333333333333" style="12" customWidth="1"/>
    <col min="5" max="5" width="12.2" style="7" customWidth="1"/>
    <col min="6" max="6" width="16.5" style="12" customWidth="1"/>
    <col min="7" max="7" width="14.85" style="12" customWidth="1"/>
    <col min="8" max="8" width="9.84166666666667" style="12" customWidth="1"/>
    <col min="9" max="9" width="10.875" style="13" customWidth="1"/>
    <col min="10" max="10" width="16.1666666666667" style="12" customWidth="1"/>
    <col min="11" max="11" width="16.175" style="14" customWidth="1"/>
    <col min="12" max="12" width="12.9333333333333" style="14" customWidth="1"/>
    <col min="13" max="13" width="14.2666666666667" style="14" customWidth="1"/>
    <col min="14" max="14" width="13.8166666666667" style="14" customWidth="1"/>
    <col min="15" max="16384" width="9" style="10"/>
  </cols>
  <sheetData>
    <row r="1" ht="18.75" spans="1:14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ht="24" spans="1:14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="1" customFormat="1" ht="18.75" spans="1:14">
      <c r="A3" s="19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55"/>
    </row>
    <row r="4" ht="18.75" spans="1:14">
      <c r="A4" s="21" t="s">
        <v>3</v>
      </c>
      <c r="B4" s="22" t="s">
        <v>4</v>
      </c>
      <c r="C4" s="22" t="s">
        <v>5</v>
      </c>
      <c r="D4" s="22"/>
      <c r="E4" s="22" t="s">
        <v>6</v>
      </c>
      <c r="F4" s="21" t="s">
        <v>7</v>
      </c>
      <c r="G4" s="21" t="s">
        <v>8</v>
      </c>
      <c r="H4" s="21" t="s">
        <v>9</v>
      </c>
      <c r="I4" s="21" t="s">
        <v>10</v>
      </c>
      <c r="J4" s="21" t="s">
        <v>11</v>
      </c>
      <c r="K4" s="21" t="s">
        <v>12</v>
      </c>
      <c r="L4" s="21" t="s">
        <v>13</v>
      </c>
      <c r="M4" s="21" t="s">
        <v>14</v>
      </c>
      <c r="N4" s="21" t="s">
        <v>15</v>
      </c>
    </row>
    <row r="5" ht="18.75" spans="1:14">
      <c r="A5" s="21"/>
      <c r="B5" s="22"/>
      <c r="C5" s="22" t="s">
        <v>16</v>
      </c>
      <c r="D5" s="21" t="s">
        <v>17</v>
      </c>
      <c r="E5" s="22"/>
      <c r="F5" s="21"/>
      <c r="G5" s="21"/>
      <c r="H5" s="21"/>
      <c r="I5" s="21"/>
      <c r="J5" s="21"/>
      <c r="K5" s="21"/>
      <c r="L5" s="21"/>
      <c r="M5" s="21"/>
      <c r="N5" s="21"/>
    </row>
    <row r="6" s="1" customFormat="1" ht="18.75" spans="1:14">
      <c r="A6" s="23" t="s">
        <v>18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56"/>
    </row>
    <row r="7" s="2" customFormat="1" ht="18.75" spans="1:14">
      <c r="A7" s="25">
        <v>1</v>
      </c>
      <c r="B7" s="26" t="s">
        <v>19</v>
      </c>
      <c r="C7" s="27" t="s">
        <v>20</v>
      </c>
      <c r="D7" s="27" t="s">
        <v>20</v>
      </c>
      <c r="E7" s="26" t="s">
        <v>21</v>
      </c>
      <c r="F7" s="25">
        <v>55</v>
      </c>
      <c r="G7" s="25">
        <v>4</v>
      </c>
      <c r="H7" s="25">
        <v>2020</v>
      </c>
      <c r="I7" s="25">
        <v>2024</v>
      </c>
      <c r="J7" s="25">
        <f>97*10000</f>
        <v>970000</v>
      </c>
      <c r="K7" s="25">
        <v>950000</v>
      </c>
      <c r="L7" s="25"/>
      <c r="M7" s="25">
        <f t="shared" ref="M7:M12" si="0">K7</f>
        <v>950000</v>
      </c>
      <c r="N7" s="25"/>
    </row>
    <row r="8" s="1" customFormat="1" ht="18.75" spans="1:15">
      <c r="A8" s="28">
        <v>2</v>
      </c>
      <c r="B8" s="29" t="s">
        <v>22</v>
      </c>
      <c r="C8" s="30" t="s">
        <v>20</v>
      </c>
      <c r="D8" s="30" t="s">
        <v>20</v>
      </c>
      <c r="E8" s="29" t="s">
        <v>21</v>
      </c>
      <c r="F8" s="28">
        <v>70</v>
      </c>
      <c r="G8" s="28">
        <v>4</v>
      </c>
      <c r="H8" s="28">
        <v>2019</v>
      </c>
      <c r="I8" s="28">
        <v>2025</v>
      </c>
      <c r="J8" s="28">
        <f>154*10000</f>
        <v>1540000</v>
      </c>
      <c r="K8" s="28">
        <v>1240000</v>
      </c>
      <c r="L8" s="28"/>
      <c r="M8" s="25">
        <f t="shared" si="0"/>
        <v>1240000</v>
      </c>
      <c r="N8" s="28"/>
      <c r="O8" s="2"/>
    </row>
    <row r="9" s="1" customFormat="1" ht="18.75" spans="1:15">
      <c r="A9" s="28">
        <v>3</v>
      </c>
      <c r="B9" s="29" t="s">
        <v>23</v>
      </c>
      <c r="C9" s="30" t="s">
        <v>20</v>
      </c>
      <c r="D9" s="30" t="s">
        <v>20</v>
      </c>
      <c r="E9" s="29" t="s">
        <v>24</v>
      </c>
      <c r="F9" s="28">
        <v>40</v>
      </c>
      <c r="G9" s="28">
        <v>4</v>
      </c>
      <c r="H9" s="28">
        <v>2023</v>
      </c>
      <c r="I9" s="28">
        <v>2026</v>
      </c>
      <c r="J9" s="28">
        <v>800000</v>
      </c>
      <c r="K9" s="28">
        <v>600000</v>
      </c>
      <c r="L9" s="28"/>
      <c r="M9" s="25">
        <f t="shared" si="0"/>
        <v>600000</v>
      </c>
      <c r="N9" s="28"/>
      <c r="O9" s="2"/>
    </row>
    <row r="10" s="1" customFormat="1" ht="18.75" spans="1:15">
      <c r="A10" s="28">
        <v>4</v>
      </c>
      <c r="B10" s="29" t="s">
        <v>25</v>
      </c>
      <c r="C10" s="30" t="s">
        <v>20</v>
      </c>
      <c r="D10" s="30" t="s">
        <v>20</v>
      </c>
      <c r="E10" s="29" t="s">
        <v>24</v>
      </c>
      <c r="F10" s="28">
        <v>50</v>
      </c>
      <c r="G10" s="28">
        <v>4</v>
      </c>
      <c r="H10" s="28">
        <v>2025</v>
      </c>
      <c r="I10" s="28">
        <v>2031</v>
      </c>
      <c r="J10" s="28">
        <f>100*10000</f>
        <v>1000000</v>
      </c>
      <c r="K10" s="28">
        <v>200000</v>
      </c>
      <c r="L10" s="28"/>
      <c r="M10" s="25">
        <f t="shared" si="0"/>
        <v>200000</v>
      </c>
      <c r="N10" s="28"/>
      <c r="O10" s="2"/>
    </row>
    <row r="11" s="1" customFormat="1" ht="37.5" spans="1:15">
      <c r="A11" s="28">
        <v>5</v>
      </c>
      <c r="B11" s="29" t="s">
        <v>26</v>
      </c>
      <c r="C11" s="30" t="s">
        <v>20</v>
      </c>
      <c r="D11" s="30" t="s">
        <v>20</v>
      </c>
      <c r="E11" s="29" t="s">
        <v>24</v>
      </c>
      <c r="F11" s="28">
        <v>30</v>
      </c>
      <c r="G11" s="28">
        <v>4</v>
      </c>
      <c r="H11" s="28">
        <v>2025</v>
      </c>
      <c r="I11" s="28">
        <v>2029</v>
      </c>
      <c r="J11" s="28">
        <f>45*10000</f>
        <v>450000</v>
      </c>
      <c r="K11" s="28" t="s">
        <v>20</v>
      </c>
      <c r="L11" s="28"/>
      <c r="M11" s="25" t="str">
        <f t="shared" si="0"/>
        <v>——</v>
      </c>
      <c r="N11" s="28"/>
      <c r="O11" s="2"/>
    </row>
    <row r="12" s="1" customFormat="1" ht="37.5" spans="1:15">
      <c r="A12" s="28">
        <v>6</v>
      </c>
      <c r="B12" s="29" t="s">
        <v>27</v>
      </c>
      <c r="C12" s="30" t="s">
        <v>20</v>
      </c>
      <c r="D12" s="30" t="s">
        <v>20</v>
      </c>
      <c r="E12" s="29" t="s">
        <v>24</v>
      </c>
      <c r="F12" s="28">
        <v>30</v>
      </c>
      <c r="G12" s="28">
        <v>4</v>
      </c>
      <c r="H12" s="28">
        <v>2025</v>
      </c>
      <c r="I12" s="28">
        <v>2029</v>
      </c>
      <c r="J12" s="28">
        <f>45*10000</f>
        <v>450000</v>
      </c>
      <c r="K12" s="28" t="s">
        <v>20</v>
      </c>
      <c r="L12" s="28"/>
      <c r="M12" s="25" t="str">
        <f t="shared" si="0"/>
        <v>——</v>
      </c>
      <c r="N12" s="28"/>
      <c r="O12" s="2"/>
    </row>
    <row r="13" s="1" customFormat="1" ht="18.75" spans="1:14">
      <c r="A13" s="31" t="s">
        <v>28</v>
      </c>
      <c r="B13" s="32"/>
      <c r="C13" s="32"/>
      <c r="D13" s="33"/>
      <c r="E13" s="32"/>
      <c r="F13" s="33">
        <f>SUM(F7:F12)</f>
        <v>275</v>
      </c>
      <c r="G13" s="33"/>
      <c r="H13" s="33"/>
      <c r="I13" s="33"/>
      <c r="J13" s="33">
        <f>SUM(J7:J12)</f>
        <v>5210000</v>
      </c>
      <c r="K13" s="33">
        <f>SUM(K7:K12)</f>
        <v>2990000</v>
      </c>
      <c r="L13" s="33">
        <f>SUM(L7:L12)</f>
        <v>0</v>
      </c>
      <c r="M13" s="33">
        <f>SUM(M7:M12)</f>
        <v>2990000</v>
      </c>
      <c r="N13" s="33">
        <f>SUM(N7:N12)</f>
        <v>0</v>
      </c>
    </row>
    <row r="14" s="1" customFormat="1" ht="18.75" spans="1:14">
      <c r="A14" s="34" t="s">
        <v>29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57"/>
    </row>
    <row r="15" s="1" customFormat="1" ht="18.75" spans="1:14">
      <c r="A15" s="28">
        <v>1</v>
      </c>
      <c r="B15" s="29" t="s">
        <v>30</v>
      </c>
      <c r="C15" s="30" t="s">
        <v>20</v>
      </c>
      <c r="D15" s="30" t="s">
        <v>20</v>
      </c>
      <c r="E15" s="29" t="s">
        <v>24</v>
      </c>
      <c r="F15" s="28"/>
      <c r="G15" s="28"/>
      <c r="H15" s="28">
        <v>2025</v>
      </c>
      <c r="I15" s="28">
        <v>2029</v>
      </c>
      <c r="J15" s="28">
        <v>100000</v>
      </c>
      <c r="K15" s="28">
        <v>1000</v>
      </c>
      <c r="L15" s="28"/>
      <c r="M15" s="28"/>
      <c r="N15" s="28">
        <f>K15</f>
        <v>1000</v>
      </c>
    </row>
    <row r="16" s="1" customFormat="1" ht="18.75" spans="1:14">
      <c r="A16" s="28">
        <v>2</v>
      </c>
      <c r="B16" s="29" t="s">
        <v>31</v>
      </c>
      <c r="C16" s="30" t="s">
        <v>20</v>
      </c>
      <c r="D16" s="29" t="s">
        <v>32</v>
      </c>
      <c r="E16" s="29" t="s">
        <v>21</v>
      </c>
      <c r="F16" s="28">
        <v>25</v>
      </c>
      <c r="G16" s="28">
        <v>4</v>
      </c>
      <c r="H16" s="28">
        <v>2017</v>
      </c>
      <c r="I16" s="28">
        <v>2022</v>
      </c>
      <c r="J16" s="28">
        <v>250000</v>
      </c>
      <c r="K16" s="28">
        <v>100000</v>
      </c>
      <c r="L16" s="28">
        <f>F16*1600/5</f>
        <v>8000</v>
      </c>
      <c r="M16" s="28"/>
      <c r="N16" s="28">
        <f>K16-L16</f>
        <v>92000</v>
      </c>
    </row>
    <row r="17" s="1" customFormat="1" ht="18.75" spans="1:14">
      <c r="A17" s="28">
        <v>3</v>
      </c>
      <c r="B17" s="36" t="s">
        <v>33</v>
      </c>
      <c r="C17" s="26" t="s">
        <v>34</v>
      </c>
      <c r="D17" s="37" t="s">
        <v>32</v>
      </c>
      <c r="E17" s="29" t="s">
        <v>35</v>
      </c>
      <c r="F17" s="27">
        <v>22</v>
      </c>
      <c r="G17" s="25">
        <v>4</v>
      </c>
      <c r="H17" s="25">
        <v>2022</v>
      </c>
      <c r="I17" s="25">
        <v>2025</v>
      </c>
      <c r="J17" s="25">
        <v>350000</v>
      </c>
      <c r="K17" s="25">
        <v>350000</v>
      </c>
      <c r="L17" s="25">
        <f>F17*1600</f>
        <v>35200</v>
      </c>
      <c r="M17" s="25"/>
      <c r="N17" s="28">
        <f>K17-L17</f>
        <v>314800</v>
      </c>
    </row>
    <row r="18" s="1" customFormat="1" ht="37.5" spans="1:14">
      <c r="A18" s="28">
        <v>4</v>
      </c>
      <c r="B18" s="36" t="s">
        <v>36</v>
      </c>
      <c r="C18" s="26" t="s">
        <v>34</v>
      </c>
      <c r="D18" s="37" t="s">
        <v>32</v>
      </c>
      <c r="E18" s="29" t="s">
        <v>35</v>
      </c>
      <c r="F18" s="27">
        <v>27</v>
      </c>
      <c r="G18" s="25">
        <v>4</v>
      </c>
      <c r="H18" s="25">
        <v>2023</v>
      </c>
      <c r="I18" s="25">
        <v>2026</v>
      </c>
      <c r="J18" s="25">
        <v>430000</v>
      </c>
      <c r="K18" s="25">
        <v>350000</v>
      </c>
      <c r="L18" s="25">
        <f>F18*800*0.9</f>
        <v>19440</v>
      </c>
      <c r="M18" s="25"/>
      <c r="N18" s="28">
        <f>K18-L18</f>
        <v>330560</v>
      </c>
    </row>
    <row r="19" s="1" customFormat="1" ht="18.75" spans="1:14">
      <c r="A19" s="28">
        <v>5</v>
      </c>
      <c r="B19" s="36" t="s">
        <v>37</v>
      </c>
      <c r="C19" s="26" t="s">
        <v>38</v>
      </c>
      <c r="D19" s="37" t="s">
        <v>32</v>
      </c>
      <c r="E19" s="29" t="s">
        <v>35</v>
      </c>
      <c r="F19" s="27">
        <v>20</v>
      </c>
      <c r="G19" s="25">
        <v>4</v>
      </c>
      <c r="H19" s="25">
        <v>2023</v>
      </c>
      <c r="I19" s="25">
        <v>2026</v>
      </c>
      <c r="J19" s="25">
        <v>320000</v>
      </c>
      <c r="K19" s="25">
        <v>220000</v>
      </c>
      <c r="L19" s="25">
        <f>F19*800</f>
        <v>16000</v>
      </c>
      <c r="M19" s="25"/>
      <c r="N19" s="28">
        <f>K19-L19</f>
        <v>204000</v>
      </c>
    </row>
    <row r="20" s="1" customFormat="1" ht="18.75" spans="1:14">
      <c r="A20" s="31" t="s">
        <v>28</v>
      </c>
      <c r="B20" s="32"/>
      <c r="C20" s="32"/>
      <c r="D20" s="33"/>
      <c r="E20" s="32"/>
      <c r="F20" s="33">
        <f>SUM(F15:F18)</f>
        <v>74</v>
      </c>
      <c r="G20" s="33"/>
      <c r="H20" s="33"/>
      <c r="I20" s="33"/>
      <c r="J20" s="33">
        <f t="shared" ref="J20:L20" si="1">SUM(J15:J18)</f>
        <v>1130000</v>
      </c>
      <c r="K20" s="33">
        <f>SUM(K15:K19)</f>
        <v>1021000</v>
      </c>
      <c r="L20" s="33">
        <f>SUM(L15:L19)</f>
        <v>78640</v>
      </c>
      <c r="M20" s="33"/>
      <c r="N20" s="33">
        <f>SUM(N15:N19)</f>
        <v>942360</v>
      </c>
    </row>
    <row r="21" s="1" customFormat="1" ht="18.75" spans="1:14">
      <c r="A21" s="34" t="s">
        <v>39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57"/>
    </row>
    <row r="22" s="3" customFormat="1" ht="18.75" spans="1:14">
      <c r="A22" s="28">
        <v>1</v>
      </c>
      <c r="B22" s="28" t="s">
        <v>40</v>
      </c>
      <c r="C22" s="38" t="s">
        <v>38</v>
      </c>
      <c r="D22" s="38" t="s">
        <v>34</v>
      </c>
      <c r="E22" s="26" t="s">
        <v>41</v>
      </c>
      <c r="F22" s="28">
        <v>16</v>
      </c>
      <c r="G22" s="28">
        <v>2</v>
      </c>
      <c r="H22" s="28">
        <v>2022</v>
      </c>
      <c r="I22" s="28">
        <v>2024</v>
      </c>
      <c r="J22" s="28">
        <v>20000</v>
      </c>
      <c r="K22" s="28">
        <v>20000</v>
      </c>
      <c r="L22" s="28">
        <f>F22*800*0.9</f>
        <v>11520</v>
      </c>
      <c r="M22" s="28"/>
      <c r="N22" s="28">
        <f>K22-L22</f>
        <v>8480</v>
      </c>
    </row>
    <row r="23" s="4" customFormat="1" ht="18.75" spans="1:15">
      <c r="A23" s="25">
        <v>2</v>
      </c>
      <c r="B23" s="36" t="s">
        <v>42</v>
      </c>
      <c r="C23" s="26" t="s">
        <v>38</v>
      </c>
      <c r="D23" s="37" t="s">
        <v>43</v>
      </c>
      <c r="E23" s="26" t="s">
        <v>41</v>
      </c>
      <c r="F23" s="27">
        <v>23</v>
      </c>
      <c r="G23" s="25">
        <v>2</v>
      </c>
      <c r="H23" s="25">
        <v>2021</v>
      </c>
      <c r="I23" s="25">
        <v>2023</v>
      </c>
      <c r="J23" s="25">
        <v>15000</v>
      </c>
      <c r="K23" s="25">
        <v>15000</v>
      </c>
      <c r="L23" s="25">
        <f>F23*565</f>
        <v>12995</v>
      </c>
      <c r="M23" s="25"/>
      <c r="N23" s="28">
        <f t="shared" ref="N23:N33" si="2">K23-L23</f>
        <v>2005</v>
      </c>
      <c r="O23" s="58"/>
    </row>
    <row r="24" s="4" customFormat="1" ht="18.75" spans="1:15">
      <c r="A24" s="25">
        <v>3</v>
      </c>
      <c r="B24" s="36" t="s">
        <v>44</v>
      </c>
      <c r="C24" s="26" t="s">
        <v>38</v>
      </c>
      <c r="D24" s="37" t="s">
        <v>43</v>
      </c>
      <c r="E24" s="26" t="s">
        <v>41</v>
      </c>
      <c r="F24" s="27">
        <v>30</v>
      </c>
      <c r="G24" s="25">
        <v>2</v>
      </c>
      <c r="H24" s="25">
        <v>2023</v>
      </c>
      <c r="I24" s="25">
        <v>2025</v>
      </c>
      <c r="J24" s="25">
        <v>20000</v>
      </c>
      <c r="K24" s="25">
        <v>20000</v>
      </c>
      <c r="L24" s="25">
        <f t="shared" ref="L24:L33" si="3">F24*565</f>
        <v>16950</v>
      </c>
      <c r="M24" s="25"/>
      <c r="N24" s="28">
        <f t="shared" si="2"/>
        <v>3050</v>
      </c>
      <c r="O24" s="58"/>
    </row>
    <row r="25" s="4" customFormat="1" ht="18.75" spans="1:15">
      <c r="A25" s="28">
        <v>4</v>
      </c>
      <c r="B25" s="36" t="s">
        <v>45</v>
      </c>
      <c r="C25" s="26" t="s">
        <v>38</v>
      </c>
      <c r="D25" s="37" t="s">
        <v>43</v>
      </c>
      <c r="E25" s="26" t="s">
        <v>41</v>
      </c>
      <c r="F25" s="27">
        <v>12</v>
      </c>
      <c r="G25" s="25">
        <v>2</v>
      </c>
      <c r="H25" s="25">
        <v>2021</v>
      </c>
      <c r="I25" s="25">
        <v>2023</v>
      </c>
      <c r="J25" s="25">
        <v>7000</v>
      </c>
      <c r="K25" s="25">
        <v>7000</v>
      </c>
      <c r="L25" s="25">
        <f t="shared" si="3"/>
        <v>6780</v>
      </c>
      <c r="M25" s="25"/>
      <c r="N25" s="28">
        <f t="shared" si="2"/>
        <v>220</v>
      </c>
      <c r="O25" s="58"/>
    </row>
    <row r="26" s="4" customFormat="1" ht="18.75" spans="1:15">
      <c r="A26" s="25">
        <v>5</v>
      </c>
      <c r="B26" s="36" t="s">
        <v>46</v>
      </c>
      <c r="C26" s="26" t="s">
        <v>38</v>
      </c>
      <c r="D26" s="37" t="s">
        <v>34</v>
      </c>
      <c r="E26" s="26" t="s">
        <v>41</v>
      </c>
      <c r="F26" s="27">
        <v>11</v>
      </c>
      <c r="G26" s="25">
        <v>2</v>
      </c>
      <c r="H26" s="25">
        <v>2023</v>
      </c>
      <c r="I26" s="25">
        <v>2025</v>
      </c>
      <c r="J26" s="25">
        <v>10000</v>
      </c>
      <c r="K26" s="25">
        <v>10000</v>
      </c>
      <c r="L26" s="25">
        <f t="shared" si="3"/>
        <v>6215</v>
      </c>
      <c r="M26" s="25"/>
      <c r="N26" s="28">
        <f t="shared" si="2"/>
        <v>3785</v>
      </c>
      <c r="O26" s="58"/>
    </row>
    <row r="27" s="4" customFormat="1" ht="18.75" spans="1:15">
      <c r="A27" s="28">
        <v>6</v>
      </c>
      <c r="B27" s="36" t="s">
        <v>47</v>
      </c>
      <c r="C27" s="26" t="s">
        <v>38</v>
      </c>
      <c r="D27" s="37" t="s">
        <v>43</v>
      </c>
      <c r="E27" s="26" t="s">
        <v>41</v>
      </c>
      <c r="F27" s="27">
        <v>20</v>
      </c>
      <c r="G27" s="25">
        <v>2</v>
      </c>
      <c r="H27" s="25">
        <v>2024</v>
      </c>
      <c r="I27" s="25">
        <v>2025</v>
      </c>
      <c r="J27" s="25">
        <v>12000</v>
      </c>
      <c r="K27" s="25">
        <v>12000</v>
      </c>
      <c r="L27" s="25">
        <f t="shared" si="3"/>
        <v>11300</v>
      </c>
      <c r="M27" s="25"/>
      <c r="N27" s="28">
        <f t="shared" si="2"/>
        <v>700</v>
      </c>
      <c r="O27" s="58"/>
    </row>
    <row r="28" s="4" customFormat="1" ht="18.75" spans="1:15">
      <c r="A28" s="25">
        <v>7</v>
      </c>
      <c r="B28" s="36" t="s">
        <v>48</v>
      </c>
      <c r="C28" s="26" t="s">
        <v>34</v>
      </c>
      <c r="D28" s="26" t="s">
        <v>34</v>
      </c>
      <c r="E28" s="26" t="s">
        <v>49</v>
      </c>
      <c r="F28" s="27">
        <v>85</v>
      </c>
      <c r="G28" s="25">
        <v>2</v>
      </c>
      <c r="H28" s="25">
        <v>2024</v>
      </c>
      <c r="I28" s="25">
        <v>2025</v>
      </c>
      <c r="J28" s="25">
        <v>16000</v>
      </c>
      <c r="K28" s="25">
        <v>16000</v>
      </c>
      <c r="L28" s="25">
        <f>F28*165</f>
        <v>14025</v>
      </c>
      <c r="M28" s="25"/>
      <c r="N28" s="28">
        <f t="shared" si="2"/>
        <v>1975</v>
      </c>
      <c r="O28" s="58"/>
    </row>
    <row r="29" s="4" customFormat="1" ht="18.75" spans="1:15">
      <c r="A29" s="25">
        <v>8</v>
      </c>
      <c r="B29" s="36" t="s">
        <v>50</v>
      </c>
      <c r="C29" s="26" t="s">
        <v>38</v>
      </c>
      <c r="D29" s="37" t="s">
        <v>43</v>
      </c>
      <c r="E29" s="26" t="s">
        <v>41</v>
      </c>
      <c r="F29" s="27">
        <v>28.9</v>
      </c>
      <c r="G29" s="25">
        <v>2</v>
      </c>
      <c r="H29" s="25">
        <v>2022</v>
      </c>
      <c r="I29" s="25">
        <v>2024</v>
      </c>
      <c r="J29" s="25">
        <v>86700</v>
      </c>
      <c r="K29" s="25">
        <v>86700</v>
      </c>
      <c r="L29" s="25">
        <f t="shared" si="3"/>
        <v>16328.5</v>
      </c>
      <c r="M29" s="25"/>
      <c r="N29" s="28">
        <f t="shared" si="2"/>
        <v>70371.5</v>
      </c>
      <c r="O29" s="58"/>
    </row>
    <row r="30" s="4" customFormat="1" ht="18.75" spans="1:15">
      <c r="A30" s="28">
        <v>9</v>
      </c>
      <c r="B30" s="36" t="s">
        <v>51</v>
      </c>
      <c r="C30" s="26" t="s">
        <v>38</v>
      </c>
      <c r="D30" s="37" t="s">
        <v>43</v>
      </c>
      <c r="E30" s="26" t="s">
        <v>24</v>
      </c>
      <c r="F30" s="27">
        <v>11</v>
      </c>
      <c r="G30" s="25">
        <v>2</v>
      </c>
      <c r="H30" s="25">
        <v>2024</v>
      </c>
      <c r="I30" s="25">
        <v>2026</v>
      </c>
      <c r="J30" s="25">
        <v>50000</v>
      </c>
      <c r="K30" s="25">
        <v>20000</v>
      </c>
      <c r="L30" s="25">
        <f t="shared" si="3"/>
        <v>6215</v>
      </c>
      <c r="M30" s="25"/>
      <c r="N30" s="28">
        <f t="shared" si="2"/>
        <v>13785</v>
      </c>
      <c r="O30" s="58"/>
    </row>
    <row r="31" s="4" customFormat="1" ht="18.75" spans="1:15">
      <c r="A31" s="25">
        <v>10</v>
      </c>
      <c r="B31" s="36" t="s">
        <v>52</v>
      </c>
      <c r="C31" s="26" t="s">
        <v>38</v>
      </c>
      <c r="D31" s="37" t="s">
        <v>43</v>
      </c>
      <c r="E31" s="26" t="s">
        <v>41</v>
      </c>
      <c r="F31" s="27">
        <v>21</v>
      </c>
      <c r="G31" s="25">
        <v>2</v>
      </c>
      <c r="H31" s="25">
        <v>2023</v>
      </c>
      <c r="I31" s="25">
        <v>2025</v>
      </c>
      <c r="J31" s="25">
        <v>15000</v>
      </c>
      <c r="K31" s="25">
        <v>15000</v>
      </c>
      <c r="L31" s="25">
        <f t="shared" si="3"/>
        <v>11865</v>
      </c>
      <c r="M31" s="25"/>
      <c r="N31" s="28">
        <f t="shared" si="2"/>
        <v>3135</v>
      </c>
      <c r="O31" s="58"/>
    </row>
    <row r="32" s="4" customFormat="1" ht="18.75" spans="1:15">
      <c r="A32" s="28">
        <v>11</v>
      </c>
      <c r="B32" s="36" t="s">
        <v>53</v>
      </c>
      <c r="C32" s="26" t="s">
        <v>38</v>
      </c>
      <c r="D32" s="37" t="s">
        <v>43</v>
      </c>
      <c r="E32" s="26" t="s">
        <v>41</v>
      </c>
      <c r="F32" s="27">
        <v>21</v>
      </c>
      <c r="G32" s="25">
        <v>2</v>
      </c>
      <c r="H32" s="25">
        <v>2023</v>
      </c>
      <c r="I32" s="25">
        <v>2025</v>
      </c>
      <c r="J32" s="25">
        <v>15000</v>
      </c>
      <c r="K32" s="25">
        <v>15000</v>
      </c>
      <c r="L32" s="25">
        <f t="shared" si="3"/>
        <v>11865</v>
      </c>
      <c r="M32" s="25"/>
      <c r="N32" s="28">
        <f t="shared" si="2"/>
        <v>3135</v>
      </c>
      <c r="O32" s="58"/>
    </row>
    <row r="33" s="4" customFormat="1" ht="18.75" spans="1:15">
      <c r="A33" s="25">
        <v>12</v>
      </c>
      <c r="B33" s="36" t="s">
        <v>54</v>
      </c>
      <c r="C33" s="26" t="s">
        <v>38</v>
      </c>
      <c r="D33" s="37" t="s">
        <v>43</v>
      </c>
      <c r="E33" s="26" t="s">
        <v>41</v>
      </c>
      <c r="F33" s="27">
        <v>21</v>
      </c>
      <c r="G33" s="25">
        <v>2</v>
      </c>
      <c r="H33" s="25">
        <v>2023</v>
      </c>
      <c r="I33" s="25">
        <v>2025</v>
      </c>
      <c r="J33" s="25">
        <v>15000</v>
      </c>
      <c r="K33" s="25">
        <v>15000</v>
      </c>
      <c r="L33" s="25">
        <f t="shared" si="3"/>
        <v>11865</v>
      </c>
      <c r="M33" s="25"/>
      <c r="N33" s="28">
        <f t="shared" si="2"/>
        <v>3135</v>
      </c>
      <c r="O33" s="58"/>
    </row>
    <row r="34" s="1" customFormat="1" ht="18.75" spans="1:15">
      <c r="A34" s="39" t="s">
        <v>28</v>
      </c>
      <c r="B34" s="40"/>
      <c r="C34" s="32"/>
      <c r="D34" s="33"/>
      <c r="E34" s="32"/>
      <c r="F34" s="41">
        <f>SUM(F23:F33)</f>
        <v>283.9</v>
      </c>
      <c r="G34" s="41"/>
      <c r="H34" s="41"/>
      <c r="I34" s="41"/>
      <c r="J34" s="41">
        <f>SUM(J23:J33)</f>
        <v>261700</v>
      </c>
      <c r="K34" s="41">
        <f>SUM(K22:K33)</f>
        <v>251700</v>
      </c>
      <c r="L34" s="41">
        <f>SUM(L22:L33)</f>
        <v>137923.5</v>
      </c>
      <c r="M34" s="41">
        <f>SUM(M22:M33)</f>
        <v>0</v>
      </c>
      <c r="N34" s="41">
        <f>SUM(N22:N33)</f>
        <v>113776.5</v>
      </c>
      <c r="O34" s="59"/>
    </row>
    <row r="35" s="1" customFormat="1" ht="18.75" spans="1:15">
      <c r="A35" s="42" t="s">
        <v>55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60"/>
      <c r="O35" s="61"/>
    </row>
    <row r="36" s="3" customFormat="1" ht="18.75" spans="1:14">
      <c r="A36" s="28">
        <v>1</v>
      </c>
      <c r="B36" s="28" t="s">
        <v>56</v>
      </c>
      <c r="C36" s="26" t="s">
        <v>38</v>
      </c>
      <c r="D36" s="38" t="s">
        <v>43</v>
      </c>
      <c r="E36" s="26" t="s">
        <v>41</v>
      </c>
      <c r="F36" s="28">
        <v>12</v>
      </c>
      <c r="G36" s="28">
        <v>2</v>
      </c>
      <c r="H36" s="28">
        <v>2022</v>
      </c>
      <c r="I36" s="28">
        <v>2023</v>
      </c>
      <c r="J36" s="28">
        <v>9600</v>
      </c>
      <c r="K36" s="28">
        <v>9600</v>
      </c>
      <c r="L36" s="28">
        <f>F36*565</f>
        <v>6780</v>
      </c>
      <c r="M36" s="28"/>
      <c r="N36" s="28">
        <f>K36-L36</f>
        <v>2820</v>
      </c>
    </row>
    <row r="37" s="3" customFormat="1" ht="18.75" spans="1:14">
      <c r="A37" s="28">
        <v>2</v>
      </c>
      <c r="B37" s="38" t="s">
        <v>57</v>
      </c>
      <c r="C37" s="30" t="s">
        <v>20</v>
      </c>
      <c r="D37" s="38" t="s">
        <v>43</v>
      </c>
      <c r="E37" s="26" t="s">
        <v>24</v>
      </c>
      <c r="F37" s="28">
        <v>10</v>
      </c>
      <c r="G37" s="28">
        <v>2</v>
      </c>
      <c r="H37" s="28">
        <v>2021</v>
      </c>
      <c r="I37" s="28">
        <v>2023</v>
      </c>
      <c r="J37" s="28">
        <v>10000</v>
      </c>
      <c r="K37" s="28">
        <v>10000</v>
      </c>
      <c r="L37" s="28">
        <f>F37*565</f>
        <v>5650</v>
      </c>
      <c r="M37" s="28"/>
      <c r="N37" s="28">
        <f t="shared" ref="N37:N43" si="4">K37-L37</f>
        <v>4350</v>
      </c>
    </row>
    <row r="38" s="1" customFormat="1" ht="18.75" spans="1:14">
      <c r="A38" s="28">
        <v>3</v>
      </c>
      <c r="B38" s="28" t="s">
        <v>58</v>
      </c>
      <c r="C38" s="38" t="s">
        <v>38</v>
      </c>
      <c r="D38" s="38" t="s">
        <v>43</v>
      </c>
      <c r="E38" s="26" t="s">
        <v>41</v>
      </c>
      <c r="F38" s="28">
        <v>10</v>
      </c>
      <c r="G38" s="28">
        <v>2</v>
      </c>
      <c r="H38" s="28">
        <v>2021</v>
      </c>
      <c r="I38" s="28">
        <v>2022</v>
      </c>
      <c r="J38" s="28">
        <v>3000</v>
      </c>
      <c r="K38" s="28">
        <v>8000</v>
      </c>
      <c r="L38" s="28">
        <f>F38*565</f>
        <v>5650</v>
      </c>
      <c r="M38" s="28"/>
      <c r="N38" s="28">
        <f t="shared" si="4"/>
        <v>2350</v>
      </c>
    </row>
    <row r="39" s="3" customFormat="1" ht="18.75" spans="1:14">
      <c r="A39" s="28">
        <v>4</v>
      </c>
      <c r="B39" s="28" t="s">
        <v>59</v>
      </c>
      <c r="C39" s="38" t="s">
        <v>38</v>
      </c>
      <c r="D39" s="38" t="s">
        <v>43</v>
      </c>
      <c r="E39" s="26" t="s">
        <v>41</v>
      </c>
      <c r="F39" s="28">
        <v>18</v>
      </c>
      <c r="G39" s="28">
        <v>2</v>
      </c>
      <c r="H39" s="28">
        <v>2023</v>
      </c>
      <c r="I39" s="28">
        <v>2025</v>
      </c>
      <c r="J39" s="28">
        <v>12000</v>
      </c>
      <c r="K39" s="28">
        <v>12000</v>
      </c>
      <c r="L39" s="28">
        <f>F39*565</f>
        <v>10170</v>
      </c>
      <c r="M39" s="28"/>
      <c r="N39" s="28">
        <f t="shared" si="4"/>
        <v>1830</v>
      </c>
    </row>
    <row r="40" s="3" customFormat="1" ht="18.75" spans="1:14">
      <c r="A40" s="28">
        <v>5</v>
      </c>
      <c r="B40" s="38" t="s">
        <v>60</v>
      </c>
      <c r="C40" s="30" t="s">
        <v>20</v>
      </c>
      <c r="D40" s="38" t="s">
        <v>43</v>
      </c>
      <c r="E40" s="26" t="s">
        <v>24</v>
      </c>
      <c r="F40" s="28">
        <v>10</v>
      </c>
      <c r="G40" s="28">
        <v>2</v>
      </c>
      <c r="H40" s="28">
        <v>2025</v>
      </c>
      <c r="I40" s="28">
        <v>2027</v>
      </c>
      <c r="J40" s="28">
        <v>10000</v>
      </c>
      <c r="K40" s="28">
        <v>3000</v>
      </c>
      <c r="L40" s="28">
        <f>F40*565</f>
        <v>5650</v>
      </c>
      <c r="M40" s="28"/>
      <c r="N40" s="28"/>
    </row>
    <row r="41" s="4" customFormat="1" ht="18.75" spans="1:14">
      <c r="A41" s="28">
        <v>6</v>
      </c>
      <c r="B41" s="26" t="s">
        <v>61</v>
      </c>
      <c r="C41" s="26" t="s">
        <v>62</v>
      </c>
      <c r="D41" s="27"/>
      <c r="E41" s="27"/>
      <c r="F41" s="27"/>
      <c r="G41" s="27"/>
      <c r="H41" s="25">
        <v>2021</v>
      </c>
      <c r="I41" s="25">
        <v>2025</v>
      </c>
      <c r="J41" s="25">
        <f>500*200</f>
        <v>100000</v>
      </c>
      <c r="K41" s="25">
        <f>500*200</f>
        <v>100000</v>
      </c>
      <c r="L41" s="25"/>
      <c r="M41" s="25"/>
      <c r="N41" s="28">
        <f t="shared" si="4"/>
        <v>100000</v>
      </c>
    </row>
    <row r="42" s="4" customFormat="1" ht="18.75" spans="1:14">
      <c r="A42" s="28">
        <v>7</v>
      </c>
      <c r="B42" s="26" t="s">
        <v>63</v>
      </c>
      <c r="C42" s="26" t="s">
        <v>64</v>
      </c>
      <c r="D42" s="27"/>
      <c r="E42" s="27"/>
      <c r="F42" s="27"/>
      <c r="G42" s="27"/>
      <c r="H42" s="25">
        <v>2021</v>
      </c>
      <c r="I42" s="25">
        <v>2025</v>
      </c>
      <c r="J42" s="25">
        <f>1000*120</f>
        <v>120000</v>
      </c>
      <c r="K42" s="25">
        <f>1000*120</f>
        <v>120000</v>
      </c>
      <c r="L42" s="25"/>
      <c r="M42" s="25"/>
      <c r="N42" s="28">
        <f t="shared" si="4"/>
        <v>120000</v>
      </c>
    </row>
    <row r="43" s="4" customFormat="1" ht="18.75" spans="1:14">
      <c r="A43" s="28">
        <v>8</v>
      </c>
      <c r="B43" s="26" t="s">
        <v>65</v>
      </c>
      <c r="C43" s="26" t="s">
        <v>66</v>
      </c>
      <c r="D43" s="27"/>
      <c r="E43" s="27"/>
      <c r="F43" s="27"/>
      <c r="G43" s="27"/>
      <c r="H43" s="25">
        <v>2021</v>
      </c>
      <c r="I43" s="25">
        <v>2025</v>
      </c>
      <c r="J43" s="25">
        <f>420*20</f>
        <v>8400</v>
      </c>
      <c r="K43" s="25">
        <f>420*20</f>
        <v>8400</v>
      </c>
      <c r="L43" s="25">
        <f>420*12</f>
        <v>5040</v>
      </c>
      <c r="M43" s="25"/>
      <c r="N43" s="28">
        <f t="shared" si="4"/>
        <v>3360</v>
      </c>
    </row>
    <row r="44" s="2" customFormat="1" ht="18.75" spans="1:14">
      <c r="A44" s="44" t="s">
        <v>28</v>
      </c>
      <c r="B44" s="45"/>
      <c r="C44" s="41"/>
      <c r="D44" s="41"/>
      <c r="E44" s="41"/>
      <c r="F44" s="41"/>
      <c r="G44" s="41"/>
      <c r="H44" s="46"/>
      <c r="I44" s="46"/>
      <c r="J44" s="41">
        <f>SUM(J41:J43)</f>
        <v>228400</v>
      </c>
      <c r="K44" s="41">
        <f>SUM(K36:K43)</f>
        <v>271000</v>
      </c>
      <c r="L44" s="41">
        <f>SUM(L36:L43)</f>
        <v>38940</v>
      </c>
      <c r="M44" s="41">
        <f>SUM(M36:M43)</f>
        <v>0</v>
      </c>
      <c r="N44" s="41">
        <f>SUM(N36:N43)</f>
        <v>234710</v>
      </c>
    </row>
    <row r="45" s="2" customFormat="1" ht="18.75" spans="1:14">
      <c r="A45" s="44" t="s">
        <v>67</v>
      </c>
      <c r="B45" s="45"/>
      <c r="C45" s="41"/>
      <c r="D45" s="41"/>
      <c r="E45" s="41"/>
      <c r="F45" s="41"/>
      <c r="G45" s="41"/>
      <c r="H45" s="46"/>
      <c r="I45" s="46"/>
      <c r="J45" s="41">
        <f>J44+J34+J20+J13</f>
        <v>6830100</v>
      </c>
      <c r="K45" s="41">
        <f>K44+K34+K20+K13</f>
        <v>4533700</v>
      </c>
      <c r="L45" s="41">
        <f>L44+L34+L20+L13</f>
        <v>255503.5</v>
      </c>
      <c r="M45" s="41">
        <f>M44+M34+M20+M13</f>
        <v>2990000</v>
      </c>
      <c r="N45" s="41">
        <f>N44+N34+N20+N13</f>
        <v>1290846.5</v>
      </c>
    </row>
    <row r="46" ht="18.75" spans="1:14">
      <c r="A46" s="47" t="s">
        <v>68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62"/>
    </row>
    <row r="47" ht="56.25" spans="1:14">
      <c r="A47" s="21" t="s">
        <v>3</v>
      </c>
      <c r="B47" s="22" t="s">
        <v>4</v>
      </c>
      <c r="C47" s="49" t="s">
        <v>69</v>
      </c>
      <c r="D47" s="49" t="s">
        <v>70</v>
      </c>
      <c r="E47" s="50" t="s">
        <v>71</v>
      </c>
      <c r="F47" s="50" t="s">
        <v>72</v>
      </c>
      <c r="G47" s="50" t="s">
        <v>73</v>
      </c>
      <c r="H47" s="21" t="s">
        <v>9</v>
      </c>
      <c r="I47" s="21" t="s">
        <v>10</v>
      </c>
      <c r="J47" s="21" t="s">
        <v>11</v>
      </c>
      <c r="K47" s="21" t="s">
        <v>12</v>
      </c>
      <c r="L47" s="41"/>
      <c r="M47" s="41"/>
      <c r="N47" s="41"/>
    </row>
    <row r="48" ht="18.75" spans="1:14">
      <c r="A48" s="28">
        <v>1</v>
      </c>
      <c r="B48" s="29" t="s">
        <v>74</v>
      </c>
      <c r="C48" s="29" t="s">
        <v>75</v>
      </c>
      <c r="D48" s="29" t="s">
        <v>24</v>
      </c>
      <c r="E48" s="28">
        <v>67</v>
      </c>
      <c r="F48" s="28">
        <v>350</v>
      </c>
      <c r="G48" s="38" t="s">
        <v>76</v>
      </c>
      <c r="H48" s="28">
        <v>2016</v>
      </c>
      <c r="I48" s="28">
        <v>2021</v>
      </c>
      <c r="J48" s="28">
        <v>1000000</v>
      </c>
      <c r="K48" s="28">
        <v>250000</v>
      </c>
      <c r="L48" s="28">
        <f>K48</f>
        <v>250000</v>
      </c>
      <c r="M48" s="28"/>
      <c r="N48" s="28"/>
    </row>
    <row r="49" ht="18.75" spans="1:14">
      <c r="A49" s="28">
        <v>2</v>
      </c>
      <c r="B49" s="26" t="s">
        <v>77</v>
      </c>
      <c r="C49" s="26" t="s">
        <v>78</v>
      </c>
      <c r="D49" s="26" t="s">
        <v>24</v>
      </c>
      <c r="E49" s="25">
        <v>68</v>
      </c>
      <c r="F49" s="25">
        <v>160</v>
      </c>
      <c r="G49" s="37" t="s">
        <v>76</v>
      </c>
      <c r="H49" s="25">
        <v>2026</v>
      </c>
      <c r="I49" s="25">
        <v>2030</v>
      </c>
      <c r="J49" s="25" t="s">
        <v>20</v>
      </c>
      <c r="K49" s="25" t="s">
        <v>20</v>
      </c>
      <c r="L49" s="25"/>
      <c r="M49" s="25"/>
      <c r="N49" s="25"/>
    </row>
    <row r="50" ht="18.75" spans="1:14">
      <c r="A50" s="28">
        <v>3</v>
      </c>
      <c r="B50" s="26" t="s">
        <v>79</v>
      </c>
      <c r="C50" s="26" t="s">
        <v>75</v>
      </c>
      <c r="D50" s="26" t="s">
        <v>24</v>
      </c>
      <c r="E50" s="25">
        <v>105</v>
      </c>
      <c r="F50" s="25">
        <v>350</v>
      </c>
      <c r="G50" s="37" t="s">
        <v>76</v>
      </c>
      <c r="H50" s="25">
        <v>2026</v>
      </c>
      <c r="I50" s="25">
        <v>2030</v>
      </c>
      <c r="J50" s="25" t="s">
        <v>20</v>
      </c>
      <c r="K50" s="25" t="s">
        <v>20</v>
      </c>
      <c r="L50" s="25"/>
      <c r="M50" s="25"/>
      <c r="N50" s="25"/>
    </row>
    <row r="51" ht="18.75" spans="1:14">
      <c r="A51" s="28">
        <v>4</v>
      </c>
      <c r="B51" s="26" t="s">
        <v>80</v>
      </c>
      <c r="C51" s="26" t="s">
        <v>78</v>
      </c>
      <c r="D51" s="29" t="s">
        <v>24</v>
      </c>
      <c r="E51" s="51" t="s">
        <v>81</v>
      </c>
      <c r="F51" s="52"/>
      <c r="G51" s="52"/>
      <c r="H51" s="52"/>
      <c r="I51" s="52"/>
      <c r="J51" s="52"/>
      <c r="K51" s="52"/>
      <c r="L51" s="52"/>
      <c r="M51" s="52"/>
      <c r="N51" s="63"/>
    </row>
    <row r="52" ht="18.75" spans="1:14">
      <c r="A52" s="28">
        <v>5</v>
      </c>
      <c r="B52" s="26" t="s">
        <v>82</v>
      </c>
      <c r="C52" s="26" t="s">
        <v>78</v>
      </c>
      <c r="D52" s="26" t="s">
        <v>24</v>
      </c>
      <c r="E52" s="51" t="s">
        <v>81</v>
      </c>
      <c r="F52" s="52"/>
      <c r="G52" s="52"/>
      <c r="H52" s="52"/>
      <c r="I52" s="52"/>
      <c r="J52" s="52"/>
      <c r="K52" s="52"/>
      <c r="L52" s="52"/>
      <c r="M52" s="52"/>
      <c r="N52" s="63"/>
    </row>
    <row r="53" ht="18.75" spans="1:14">
      <c r="A53" s="28">
        <v>6</v>
      </c>
      <c r="B53" s="26" t="s">
        <v>83</v>
      </c>
      <c r="C53" s="26" t="s">
        <v>84</v>
      </c>
      <c r="D53" s="29" t="s">
        <v>24</v>
      </c>
      <c r="E53" s="51" t="s">
        <v>81</v>
      </c>
      <c r="F53" s="52"/>
      <c r="G53" s="52"/>
      <c r="H53" s="52"/>
      <c r="I53" s="52"/>
      <c r="J53" s="52"/>
      <c r="K53" s="52"/>
      <c r="L53" s="52"/>
      <c r="M53" s="52"/>
      <c r="N53" s="63"/>
    </row>
    <row r="54" ht="18.75" spans="1:14">
      <c r="A54" s="28">
        <v>7</v>
      </c>
      <c r="B54" s="26" t="s">
        <v>85</v>
      </c>
      <c r="C54" s="26" t="s">
        <v>78</v>
      </c>
      <c r="D54" s="26" t="s">
        <v>24</v>
      </c>
      <c r="E54" s="51" t="s">
        <v>81</v>
      </c>
      <c r="F54" s="52"/>
      <c r="G54" s="52"/>
      <c r="H54" s="52"/>
      <c r="I54" s="52"/>
      <c r="J54" s="52"/>
      <c r="K54" s="52"/>
      <c r="L54" s="52"/>
      <c r="M54" s="52"/>
      <c r="N54" s="63"/>
    </row>
    <row r="55" ht="18.75" spans="1:14">
      <c r="A55" s="44" t="s">
        <v>28</v>
      </c>
      <c r="B55" s="45"/>
      <c r="C55" s="45"/>
      <c r="D55" s="41"/>
      <c r="E55" s="41">
        <f>SUM(E48:E49)</f>
        <v>135</v>
      </c>
      <c r="F55" s="41"/>
      <c r="G55" s="41"/>
      <c r="H55" s="46"/>
      <c r="I55" s="46"/>
      <c r="J55" s="41">
        <f>SUM(J48:J54)</f>
        <v>1000000</v>
      </c>
      <c r="K55" s="41">
        <f>SUM(K48:K54)</f>
        <v>250000</v>
      </c>
      <c r="L55" s="41">
        <f>SUM(L48:L49)</f>
        <v>250000</v>
      </c>
      <c r="M55" s="41">
        <f>SUM(M48:M49)</f>
        <v>0</v>
      </c>
      <c r="N55" s="41">
        <f>SUM(N48:N49)</f>
        <v>0</v>
      </c>
    </row>
    <row r="56" ht="18.75" spans="1:14">
      <c r="A56" s="47" t="s">
        <v>86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62"/>
    </row>
    <row r="57" s="5" customFormat="1" ht="56.25" spans="1:14">
      <c r="A57" s="21" t="s">
        <v>3</v>
      </c>
      <c r="B57" s="22" t="s">
        <v>4</v>
      </c>
      <c r="C57" s="22"/>
      <c r="D57" s="22"/>
      <c r="E57" s="22"/>
      <c r="F57" s="22"/>
      <c r="G57" s="22"/>
      <c r="H57" s="21" t="s">
        <v>9</v>
      </c>
      <c r="I57" s="21" t="s">
        <v>10</v>
      </c>
      <c r="J57" s="21" t="s">
        <v>11</v>
      </c>
      <c r="K57" s="21" t="s">
        <v>12</v>
      </c>
      <c r="L57" s="41"/>
      <c r="M57" s="41"/>
      <c r="N57" s="41"/>
    </row>
    <row r="58" ht="37" customHeight="1" spans="1:14">
      <c r="A58" s="28">
        <v>1</v>
      </c>
      <c r="B58" s="29" t="s">
        <v>87</v>
      </c>
      <c r="C58" s="26" t="s">
        <v>88</v>
      </c>
      <c r="D58" s="27"/>
      <c r="E58" s="27"/>
      <c r="F58" s="27"/>
      <c r="G58" s="27"/>
      <c r="H58" s="25">
        <v>2024</v>
      </c>
      <c r="I58" s="25">
        <v>2025</v>
      </c>
      <c r="J58" s="25">
        <v>10000</v>
      </c>
      <c r="K58" s="25">
        <v>10000</v>
      </c>
      <c r="L58" s="25"/>
      <c r="M58" s="25"/>
      <c r="N58" s="25">
        <f>K58</f>
        <v>10000</v>
      </c>
    </row>
    <row r="59" ht="18.75" spans="1:14">
      <c r="A59" s="28">
        <v>2</v>
      </c>
      <c r="B59" s="29" t="s">
        <v>89</v>
      </c>
      <c r="C59" s="26" t="s">
        <v>90</v>
      </c>
      <c r="D59" s="27"/>
      <c r="E59" s="27"/>
      <c r="F59" s="27"/>
      <c r="G59" s="27"/>
      <c r="H59" s="25">
        <v>2026</v>
      </c>
      <c r="I59" s="25">
        <v>2030</v>
      </c>
      <c r="J59" s="25" t="s">
        <v>20</v>
      </c>
      <c r="K59" s="25" t="s">
        <v>20</v>
      </c>
      <c r="L59" s="25"/>
      <c r="M59" s="25"/>
      <c r="N59" s="25"/>
    </row>
    <row r="60" ht="18.75" spans="1:14">
      <c r="A60" s="44" t="s">
        <v>28</v>
      </c>
      <c r="B60" s="45"/>
      <c r="C60" s="45"/>
      <c r="D60" s="45"/>
      <c r="E60" s="45"/>
      <c r="F60" s="45"/>
      <c r="G60" s="45"/>
      <c r="H60" s="25"/>
      <c r="I60" s="25"/>
      <c r="J60" s="25">
        <v>10000</v>
      </c>
      <c r="K60" s="25">
        <v>10000</v>
      </c>
      <c r="L60" s="25"/>
      <c r="M60" s="25"/>
      <c r="N60" s="25">
        <f>N58</f>
        <v>10000</v>
      </c>
    </row>
    <row r="61" ht="18.75" spans="1:14">
      <c r="A61" s="47" t="s">
        <v>91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62"/>
    </row>
    <row r="62" s="6" customFormat="1" ht="56.25" spans="1:16">
      <c r="A62" s="50" t="s">
        <v>3</v>
      </c>
      <c r="B62" s="49" t="s">
        <v>4</v>
      </c>
      <c r="C62" s="50" t="s">
        <v>6</v>
      </c>
      <c r="D62" s="49" t="s">
        <v>92</v>
      </c>
      <c r="E62" s="49" t="s">
        <v>93</v>
      </c>
      <c r="F62" s="49"/>
      <c r="G62" s="49"/>
      <c r="H62" s="50"/>
      <c r="I62" s="50" t="s">
        <v>94</v>
      </c>
      <c r="J62" s="21" t="s">
        <v>11</v>
      </c>
      <c r="K62" s="21" t="s">
        <v>12</v>
      </c>
      <c r="L62" s="41"/>
      <c r="M62" s="41"/>
      <c r="N62" s="41"/>
      <c r="O62" s="64"/>
      <c r="P62" s="65"/>
    </row>
    <row r="63" ht="18.75" spans="1:14">
      <c r="A63" s="28">
        <v>1</v>
      </c>
      <c r="B63" s="29" t="s">
        <v>95</v>
      </c>
      <c r="C63" s="38" t="s">
        <v>21</v>
      </c>
      <c r="D63" s="29" t="s">
        <v>96</v>
      </c>
      <c r="E63" s="53" t="s">
        <v>97</v>
      </c>
      <c r="F63" s="54"/>
      <c r="G63" s="54"/>
      <c r="H63" s="28">
        <v>2019</v>
      </c>
      <c r="I63" s="28">
        <v>2021</v>
      </c>
      <c r="J63" s="54">
        <v>60000</v>
      </c>
      <c r="K63" s="28">
        <v>40000</v>
      </c>
      <c r="L63" s="28">
        <v>6000</v>
      </c>
      <c r="M63" s="28">
        <f>K63-L63</f>
        <v>34000</v>
      </c>
      <c r="N63" s="28"/>
    </row>
    <row r="64" ht="18.75" spans="1:14">
      <c r="A64" s="44" t="s">
        <v>28</v>
      </c>
      <c r="B64" s="45"/>
      <c r="C64" s="45"/>
      <c r="D64" s="41"/>
      <c r="E64" s="45"/>
      <c r="F64" s="45"/>
      <c r="G64" s="45"/>
      <c r="H64" s="46"/>
      <c r="I64" s="46"/>
      <c r="J64" s="54">
        <v>60000</v>
      </c>
      <c r="K64" s="28">
        <v>40000</v>
      </c>
      <c r="L64" s="41">
        <f>SUM(L63:L63)</f>
        <v>6000</v>
      </c>
      <c r="M64" s="41">
        <f>SUM(M63:M63)</f>
        <v>34000</v>
      </c>
      <c r="N64" s="41"/>
    </row>
    <row r="65" ht="18.75" spans="1:14">
      <c r="A65" s="47" t="s">
        <v>98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62"/>
    </row>
    <row r="66" s="7" customFormat="1" ht="56.25" spans="1:14">
      <c r="A66" s="50" t="s">
        <v>3</v>
      </c>
      <c r="B66" s="49" t="s">
        <v>4</v>
      </c>
      <c r="C66" s="49" t="s">
        <v>99</v>
      </c>
      <c r="D66" s="49"/>
      <c r="E66" s="49"/>
      <c r="F66" s="49"/>
      <c r="G66" s="49"/>
      <c r="H66" s="21" t="s">
        <v>9</v>
      </c>
      <c r="I66" s="21" t="s">
        <v>10</v>
      </c>
      <c r="J66" s="21" t="s">
        <v>11</v>
      </c>
      <c r="K66" s="21" t="s">
        <v>12</v>
      </c>
      <c r="L66" s="41"/>
      <c r="M66" s="41"/>
      <c r="N66" s="41"/>
    </row>
    <row r="67" s="7" customFormat="1" ht="38" customHeight="1" spans="1:14">
      <c r="A67" s="33">
        <v>1</v>
      </c>
      <c r="B67" s="29" t="s">
        <v>100</v>
      </c>
      <c r="C67" s="29" t="s">
        <v>101</v>
      </c>
      <c r="D67" s="30"/>
      <c r="E67" s="30"/>
      <c r="F67" s="30"/>
      <c r="G67" s="30"/>
      <c r="H67" s="25">
        <v>2022</v>
      </c>
      <c r="I67" s="25">
        <v>2025</v>
      </c>
      <c r="J67" s="25">
        <v>100000</v>
      </c>
      <c r="K67" s="25">
        <v>100000</v>
      </c>
      <c r="L67" s="25">
        <v>9000</v>
      </c>
      <c r="M67" s="25">
        <f>K67-L67</f>
        <v>91000</v>
      </c>
      <c r="N67" s="25"/>
    </row>
    <row r="68" ht="39" customHeight="1" spans="1:14">
      <c r="A68" s="33">
        <v>2</v>
      </c>
      <c r="B68" s="29" t="s">
        <v>102</v>
      </c>
      <c r="C68" s="66" t="s">
        <v>103</v>
      </c>
      <c r="D68" s="67"/>
      <c r="E68" s="67"/>
      <c r="F68" s="67"/>
      <c r="G68" s="67"/>
      <c r="H68" s="28">
        <v>2021</v>
      </c>
      <c r="I68" s="28">
        <v>2022</v>
      </c>
      <c r="J68" s="28">
        <v>1000</v>
      </c>
      <c r="K68" s="28">
        <f>J68</f>
        <v>1000</v>
      </c>
      <c r="L68" s="28"/>
      <c r="M68" s="25">
        <f>K68-L68</f>
        <v>1000</v>
      </c>
      <c r="N68" s="28"/>
    </row>
    <row r="69" ht="40" customHeight="1" spans="1:14">
      <c r="A69" s="28">
        <v>3</v>
      </c>
      <c r="B69" s="29" t="s">
        <v>104</v>
      </c>
      <c r="C69" s="66" t="s">
        <v>105</v>
      </c>
      <c r="D69" s="67"/>
      <c r="E69" s="67"/>
      <c r="F69" s="67"/>
      <c r="G69" s="67"/>
      <c r="H69" s="28">
        <v>2023</v>
      </c>
      <c r="I69" s="28">
        <v>2025</v>
      </c>
      <c r="J69" s="28">
        <v>1500</v>
      </c>
      <c r="K69" s="28">
        <f>J69</f>
        <v>1500</v>
      </c>
      <c r="L69" s="28"/>
      <c r="M69" s="25">
        <f>K69-L69</f>
        <v>1500</v>
      </c>
      <c r="N69" s="28"/>
    </row>
    <row r="70" ht="43" customHeight="1" spans="1:14">
      <c r="A70" s="33">
        <v>4</v>
      </c>
      <c r="B70" s="29" t="s">
        <v>106</v>
      </c>
      <c r="C70" s="66" t="s">
        <v>107</v>
      </c>
      <c r="D70" s="67"/>
      <c r="E70" s="67"/>
      <c r="F70" s="67"/>
      <c r="G70" s="67"/>
      <c r="H70" s="28">
        <v>2021</v>
      </c>
      <c r="I70" s="28">
        <v>2022</v>
      </c>
      <c r="J70" s="28">
        <v>2000</v>
      </c>
      <c r="K70" s="28">
        <f>J70</f>
        <v>2000</v>
      </c>
      <c r="L70" s="28"/>
      <c r="M70" s="25">
        <f>K70-L70</f>
        <v>2000</v>
      </c>
      <c r="N70" s="28"/>
    </row>
    <row r="71" ht="18.75" spans="1:14">
      <c r="A71" s="33">
        <v>5</v>
      </c>
      <c r="B71" s="29" t="s">
        <v>108</v>
      </c>
      <c r="C71" s="66" t="s">
        <v>109</v>
      </c>
      <c r="D71" s="67"/>
      <c r="E71" s="67"/>
      <c r="F71" s="67"/>
      <c r="G71" s="67"/>
      <c r="H71" s="28">
        <v>2023</v>
      </c>
      <c r="I71" s="28">
        <v>2025</v>
      </c>
      <c r="J71" s="28">
        <v>1000</v>
      </c>
      <c r="K71" s="28">
        <v>1000</v>
      </c>
      <c r="L71" s="28"/>
      <c r="M71" s="25">
        <v>1000</v>
      </c>
      <c r="N71" s="28"/>
    </row>
    <row r="72" ht="24" customHeight="1" spans="1:14">
      <c r="A72" s="28">
        <v>6</v>
      </c>
      <c r="B72" s="29" t="s">
        <v>110</v>
      </c>
      <c r="C72" s="66" t="s">
        <v>111</v>
      </c>
      <c r="D72" s="67"/>
      <c r="E72" s="67"/>
      <c r="F72" s="67"/>
      <c r="G72" s="67"/>
      <c r="H72" s="28">
        <v>2023</v>
      </c>
      <c r="I72" s="28">
        <v>2025</v>
      </c>
      <c r="J72" s="28">
        <v>1500</v>
      </c>
      <c r="K72" s="28">
        <f>J72</f>
        <v>1500</v>
      </c>
      <c r="L72" s="28"/>
      <c r="M72" s="25">
        <f>K72-L72</f>
        <v>1500</v>
      </c>
      <c r="N72" s="28"/>
    </row>
    <row r="73" ht="18.75" spans="1:14">
      <c r="A73" s="33">
        <v>7</v>
      </c>
      <c r="B73" s="29" t="s">
        <v>112</v>
      </c>
      <c r="C73" s="66" t="s">
        <v>113</v>
      </c>
      <c r="D73" s="67"/>
      <c r="E73" s="67"/>
      <c r="F73" s="67"/>
      <c r="G73" s="67"/>
      <c r="H73" s="28">
        <v>2023</v>
      </c>
      <c r="I73" s="28">
        <v>2025</v>
      </c>
      <c r="J73" s="28">
        <v>2000</v>
      </c>
      <c r="K73" s="28">
        <f>J73</f>
        <v>2000</v>
      </c>
      <c r="L73" s="28"/>
      <c r="M73" s="25">
        <f>K73-L73</f>
        <v>2000</v>
      </c>
      <c r="N73" s="28"/>
    </row>
    <row r="74" ht="18.75" spans="1:14">
      <c r="A74" s="44" t="s">
        <v>28</v>
      </c>
      <c r="B74" s="45"/>
      <c r="C74" s="45"/>
      <c r="D74" s="45"/>
      <c r="E74" s="45"/>
      <c r="F74" s="45"/>
      <c r="G74" s="45"/>
      <c r="H74" s="46"/>
      <c r="I74" s="46"/>
      <c r="J74" s="41">
        <f>SUM(J67:J73)</f>
        <v>109000</v>
      </c>
      <c r="K74" s="41">
        <f>SUM(K67:K73)</f>
        <v>109000</v>
      </c>
      <c r="L74" s="41">
        <f>SUM(L67:L73)</f>
        <v>9000</v>
      </c>
      <c r="M74" s="41">
        <f>SUM(M67:M73)</f>
        <v>100000</v>
      </c>
      <c r="N74" s="41"/>
    </row>
    <row r="75" s="8" customFormat="1" ht="18.75" spans="1:14">
      <c r="A75" s="68" t="s">
        <v>114</v>
      </c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70"/>
    </row>
    <row r="76" s="8" customFormat="1" ht="56.25" spans="1:14">
      <c r="A76" s="50" t="s">
        <v>3</v>
      </c>
      <c r="B76" s="49" t="s">
        <v>4</v>
      </c>
      <c r="C76" s="49" t="s">
        <v>6</v>
      </c>
      <c r="D76" s="50" t="s">
        <v>99</v>
      </c>
      <c r="E76" s="50"/>
      <c r="F76" s="50"/>
      <c r="G76" s="50"/>
      <c r="H76" s="50" t="s">
        <v>9</v>
      </c>
      <c r="I76" s="50" t="s">
        <v>10</v>
      </c>
      <c r="J76" s="50" t="s">
        <v>11</v>
      </c>
      <c r="K76" s="50" t="s">
        <v>12</v>
      </c>
      <c r="L76" s="33"/>
      <c r="M76" s="33"/>
      <c r="N76" s="33"/>
    </row>
    <row r="77" s="9" customFormat="1" ht="46" customHeight="1" spans="1:16">
      <c r="A77" s="28">
        <v>1</v>
      </c>
      <c r="B77" s="29" t="s">
        <v>115</v>
      </c>
      <c r="C77" s="29" t="s">
        <v>24</v>
      </c>
      <c r="D77" s="38" t="s">
        <v>116</v>
      </c>
      <c r="E77" s="28"/>
      <c r="F77" s="28"/>
      <c r="G77" s="28"/>
      <c r="H77" s="28">
        <v>2021</v>
      </c>
      <c r="I77" s="28">
        <v>2022</v>
      </c>
      <c r="J77" s="28">
        <v>3500</v>
      </c>
      <c r="K77" s="28">
        <f>J77</f>
        <v>3500</v>
      </c>
      <c r="L77" s="28"/>
      <c r="M77" s="28"/>
      <c r="N77" s="28">
        <f>K77</f>
        <v>3500</v>
      </c>
      <c r="O77" s="71"/>
      <c r="P77" s="71"/>
    </row>
    <row r="78" s="9" customFormat="1" ht="18.75" spans="1:16">
      <c r="A78" s="28">
        <v>2</v>
      </c>
      <c r="B78" s="29" t="s">
        <v>117</v>
      </c>
      <c r="C78" s="29" t="s">
        <v>24</v>
      </c>
      <c r="D78" s="38" t="s">
        <v>118</v>
      </c>
      <c r="E78" s="28"/>
      <c r="F78" s="28"/>
      <c r="G78" s="28"/>
      <c r="H78" s="28">
        <v>2021</v>
      </c>
      <c r="I78" s="28">
        <v>2023</v>
      </c>
      <c r="J78" s="28">
        <v>50000</v>
      </c>
      <c r="K78" s="28">
        <f>J78</f>
        <v>50000</v>
      </c>
      <c r="L78" s="28"/>
      <c r="M78" s="28">
        <f>K78</f>
        <v>50000</v>
      </c>
      <c r="N78" s="28"/>
      <c r="O78" s="71"/>
      <c r="P78" s="71"/>
    </row>
    <row r="79" s="9" customFormat="1" ht="60" customHeight="1" spans="1:16">
      <c r="A79" s="28">
        <v>3</v>
      </c>
      <c r="B79" s="29" t="s">
        <v>119</v>
      </c>
      <c r="C79" s="29" t="s">
        <v>24</v>
      </c>
      <c r="D79" s="38" t="s">
        <v>120</v>
      </c>
      <c r="E79" s="28"/>
      <c r="F79" s="28"/>
      <c r="G79" s="28"/>
      <c r="H79" s="28">
        <v>2022</v>
      </c>
      <c r="I79" s="28">
        <v>2023</v>
      </c>
      <c r="J79" s="28">
        <v>2000</v>
      </c>
      <c r="K79" s="28">
        <v>2000</v>
      </c>
      <c r="L79" s="28"/>
      <c r="M79" s="28">
        <f>K79</f>
        <v>2000</v>
      </c>
      <c r="N79" s="28"/>
      <c r="O79" s="71"/>
      <c r="P79" s="71"/>
    </row>
    <row r="80" s="10" customFormat="1" ht="18.75" spans="1:14">
      <c r="A80" s="28">
        <v>4</v>
      </c>
      <c r="B80" s="29" t="s">
        <v>121</v>
      </c>
      <c r="C80" s="29" t="s">
        <v>24</v>
      </c>
      <c r="D80" s="28" t="s">
        <v>122</v>
      </c>
      <c r="E80" s="28"/>
      <c r="F80" s="28"/>
      <c r="G80" s="28"/>
      <c r="H80" s="28">
        <v>2021</v>
      </c>
      <c r="I80" s="28">
        <v>2025</v>
      </c>
      <c r="J80" s="28" t="s">
        <v>20</v>
      </c>
      <c r="K80" s="28" t="s">
        <v>20</v>
      </c>
      <c r="L80" s="28"/>
      <c r="M80" s="28"/>
      <c r="N80" s="28"/>
    </row>
    <row r="81" s="10" customFormat="1" ht="18.75" spans="1:14">
      <c r="A81" s="28">
        <v>5</v>
      </c>
      <c r="B81" s="29" t="s">
        <v>123</v>
      </c>
      <c r="C81" s="29" t="s">
        <v>24</v>
      </c>
      <c r="D81" s="28" t="s">
        <v>122</v>
      </c>
      <c r="E81" s="28"/>
      <c r="F81" s="28"/>
      <c r="G81" s="28"/>
      <c r="H81" s="28">
        <v>2021</v>
      </c>
      <c r="I81" s="28">
        <v>2025</v>
      </c>
      <c r="J81" s="28" t="s">
        <v>20</v>
      </c>
      <c r="K81" s="28" t="s">
        <v>20</v>
      </c>
      <c r="L81" s="28"/>
      <c r="M81" s="28"/>
      <c r="N81" s="28"/>
    </row>
    <row r="82" s="10" customFormat="1" ht="18.75" spans="1:14">
      <c r="A82" s="28">
        <v>6</v>
      </c>
      <c r="B82" s="29" t="s">
        <v>124</v>
      </c>
      <c r="C82" s="30"/>
      <c r="D82" s="38" t="s">
        <v>125</v>
      </c>
      <c r="E82" s="28"/>
      <c r="F82" s="28"/>
      <c r="G82" s="28"/>
      <c r="H82" s="28">
        <v>2021</v>
      </c>
      <c r="I82" s="28">
        <v>2025</v>
      </c>
      <c r="J82" s="28" t="s">
        <v>20</v>
      </c>
      <c r="K82" s="28" t="s">
        <v>20</v>
      </c>
      <c r="L82" s="28"/>
      <c r="M82" s="28"/>
      <c r="N82" s="28"/>
    </row>
    <row r="83" s="9" customFormat="1" ht="51" customHeight="1" spans="1:16">
      <c r="A83" s="28">
        <v>7</v>
      </c>
      <c r="B83" s="29" t="s">
        <v>126</v>
      </c>
      <c r="C83" s="29" t="s">
        <v>24</v>
      </c>
      <c r="D83" s="38" t="s">
        <v>127</v>
      </c>
      <c r="E83" s="28"/>
      <c r="F83" s="28"/>
      <c r="G83" s="28"/>
      <c r="H83" s="28">
        <v>2021</v>
      </c>
      <c r="I83" s="28">
        <v>2022</v>
      </c>
      <c r="J83" s="28">
        <v>3000</v>
      </c>
      <c r="K83" s="28">
        <f>J83</f>
        <v>3000</v>
      </c>
      <c r="L83" s="28"/>
      <c r="M83" s="28"/>
      <c r="N83" s="28">
        <f>K83</f>
        <v>3000</v>
      </c>
      <c r="O83" s="71"/>
      <c r="P83" s="71"/>
    </row>
    <row r="84" s="10" customFormat="1" ht="58" customHeight="1" spans="1:14">
      <c r="A84" s="28">
        <v>8</v>
      </c>
      <c r="B84" s="29" t="s">
        <v>128</v>
      </c>
      <c r="C84" s="29" t="s">
        <v>24</v>
      </c>
      <c r="D84" s="38" t="s">
        <v>129</v>
      </c>
      <c r="E84" s="28"/>
      <c r="F84" s="28"/>
      <c r="G84" s="28"/>
      <c r="H84" s="28">
        <v>2021</v>
      </c>
      <c r="I84" s="28">
        <v>2025</v>
      </c>
      <c r="J84" s="28">
        <v>3000</v>
      </c>
      <c r="K84" s="28">
        <v>3000</v>
      </c>
      <c r="L84" s="28"/>
      <c r="M84" s="28"/>
      <c r="N84" s="28">
        <f>K84</f>
        <v>3000</v>
      </c>
    </row>
    <row r="85" ht="18.75" spans="1:14">
      <c r="A85" s="44" t="s">
        <v>28</v>
      </c>
      <c r="B85" s="45"/>
      <c r="C85" s="45"/>
      <c r="D85" s="45"/>
      <c r="E85" s="45"/>
      <c r="F85" s="45"/>
      <c r="G85" s="45"/>
      <c r="H85" s="46"/>
      <c r="I85" s="46"/>
      <c r="J85" s="41">
        <f>SUM(J77:J84)</f>
        <v>61500</v>
      </c>
      <c r="K85" s="41">
        <f>SUM(K77:K84)</f>
        <v>61500</v>
      </c>
      <c r="L85" s="41">
        <f>SUM(L77:L84)</f>
        <v>0</v>
      </c>
      <c r="M85" s="41">
        <f>SUM(M77:M84)</f>
        <v>52000</v>
      </c>
      <c r="N85" s="41">
        <f>SUM(N77:N84)</f>
        <v>9500</v>
      </c>
    </row>
    <row r="86" ht="18.75" spans="1:14">
      <c r="A86" s="44" t="s">
        <v>130</v>
      </c>
      <c r="B86" s="45"/>
      <c r="C86" s="45"/>
      <c r="D86" s="45"/>
      <c r="E86" s="45"/>
      <c r="F86" s="45"/>
      <c r="G86" s="45"/>
      <c r="H86" s="46"/>
      <c r="I86" s="46"/>
      <c r="J86" s="41">
        <f>J85+J74+J64+J60+J55+J45</f>
        <v>8070600</v>
      </c>
      <c r="K86" s="41">
        <f>K85+K74+K64+K60+K55+K45</f>
        <v>5004200</v>
      </c>
      <c r="L86" s="41">
        <f>L85+L74+L64+L60+L55+L45</f>
        <v>520503.5</v>
      </c>
      <c r="M86" s="41">
        <f>M85+M74+M64+M60+M55+M45</f>
        <v>3176000</v>
      </c>
      <c r="N86" s="41">
        <f>N85+N74+N64+N60+N55+N45</f>
        <v>1310346.5</v>
      </c>
    </row>
  </sheetData>
  <mergeCells count="71">
    <mergeCell ref="A1:N1"/>
    <mergeCell ref="A2:N2"/>
    <mergeCell ref="A3:N3"/>
    <mergeCell ref="C4:D4"/>
    <mergeCell ref="A6:N6"/>
    <mergeCell ref="A13:B13"/>
    <mergeCell ref="A14:N14"/>
    <mergeCell ref="A20:B20"/>
    <mergeCell ref="A21:N21"/>
    <mergeCell ref="A35:N35"/>
    <mergeCell ref="C41:G41"/>
    <mergeCell ref="C42:G42"/>
    <mergeCell ref="C43:G43"/>
    <mergeCell ref="A44:B44"/>
    <mergeCell ref="C44:G44"/>
    <mergeCell ref="A45:B45"/>
    <mergeCell ref="C45:G45"/>
    <mergeCell ref="A46:N46"/>
    <mergeCell ref="E51:N51"/>
    <mergeCell ref="E52:N52"/>
    <mergeCell ref="E53:N53"/>
    <mergeCell ref="E54:N54"/>
    <mergeCell ref="A55:B55"/>
    <mergeCell ref="A56:N56"/>
    <mergeCell ref="C57:G57"/>
    <mergeCell ref="C58:G58"/>
    <mergeCell ref="C59:G59"/>
    <mergeCell ref="A60:B60"/>
    <mergeCell ref="C60:G60"/>
    <mergeCell ref="A61:N61"/>
    <mergeCell ref="E62:G62"/>
    <mergeCell ref="E63:G63"/>
    <mergeCell ref="A64:B64"/>
    <mergeCell ref="E64:G64"/>
    <mergeCell ref="A65:N65"/>
    <mergeCell ref="C66:G66"/>
    <mergeCell ref="C67:G67"/>
    <mergeCell ref="C68:G68"/>
    <mergeCell ref="C69:G69"/>
    <mergeCell ref="C70:G70"/>
    <mergeCell ref="C71:G71"/>
    <mergeCell ref="C72:G72"/>
    <mergeCell ref="C73:G73"/>
    <mergeCell ref="A74:B74"/>
    <mergeCell ref="C74:G74"/>
    <mergeCell ref="A75:N75"/>
    <mergeCell ref="D76:G76"/>
    <mergeCell ref="D77:G77"/>
    <mergeCell ref="D78:G78"/>
    <mergeCell ref="D79:G79"/>
    <mergeCell ref="D80:G80"/>
    <mergeCell ref="D81:G81"/>
    <mergeCell ref="D82:G82"/>
    <mergeCell ref="D83:G83"/>
    <mergeCell ref="D84:G84"/>
    <mergeCell ref="A85:B85"/>
    <mergeCell ref="C85:G85"/>
    <mergeCell ref="A86:B86"/>
    <mergeCell ref="C86:G86"/>
    <mergeCell ref="A4:A5"/>
    <mergeCell ref="B4:B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314583333333333" right="0.2" top="0.432638888888889" bottom="0.31496062992126" header="0.275" footer="0.31496062992126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1、规划项目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鱼丸粗面</cp:lastModifiedBy>
  <dcterms:created xsi:type="dcterms:W3CDTF">2013-01-15T07:41:00Z</dcterms:created>
  <cp:lastPrinted>2020-09-15T02:54:00Z</cp:lastPrinted>
  <dcterms:modified xsi:type="dcterms:W3CDTF">2024-12-12T00:55:36Z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1847E414F1224EF58EB9ADCE24ED27CA</vt:lpwstr>
  </property>
</Properties>
</file>