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activeTab="1"/>
  </bookViews>
  <sheets>
    <sheet name="2024春生活补助补发资金预算6.4" sheetId="4" r:id="rId1"/>
    <sheet name="绩效目标表申报表" sheetId="2" r:id="rId2"/>
  </sheets>
  <externalReferences>
    <externalReference r:id="rId6"/>
  </externalReferences>
  <definedNames>
    <definedName name="_xlnm._FilterDatabase" localSheetId="0" hidden="1">'2024春生活补助补发资金预算6.4'!$A$7:$AA$124</definedName>
    <definedName name="_xlnm.Print_Titles" localSheetId="0">'2024春生活补助补发资金预算6.4'!$2:$6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恒定数据，不做变动
</t>
        </r>
      </text>
    </comment>
  </commentList>
</comments>
</file>

<file path=xl/sharedStrings.xml><?xml version="1.0" encoding="utf-8"?>
<sst xmlns="http://schemas.openxmlformats.org/spreadsheetml/2006/main" count="325" uniqueCount="301">
  <si>
    <r>
      <rPr>
        <sz val="16"/>
        <color rgb="FF000000"/>
        <rFont val="方正黑体_GBK"/>
        <charset val="134"/>
      </rPr>
      <t>附件</t>
    </r>
    <r>
      <rPr>
        <sz val="16"/>
        <color rgb="FF000000"/>
        <rFont val="Times New Roman"/>
        <charset val="134"/>
      </rPr>
      <t>1</t>
    </r>
  </si>
  <si>
    <t>2024年春季义务教育生活补助提标补发资金分配表</t>
  </si>
  <si>
    <t>编制单位：县财政局、县教委                             单位：人、元               制表时间：2024年6月11日</t>
  </si>
  <si>
    <r>
      <rPr>
        <sz val="9"/>
        <rFont val="方正仿宋_GBK"/>
        <charset val="134"/>
      </rPr>
      <t>编号</t>
    </r>
  </si>
  <si>
    <r>
      <rPr>
        <sz val="9"/>
        <rFont val="方正仿宋_GBK"/>
        <charset val="134"/>
      </rPr>
      <t>财政预算编码</t>
    </r>
  </si>
  <si>
    <r>
      <rPr>
        <sz val="9"/>
        <rFont val="方正仿宋_GBK"/>
        <charset val="134"/>
      </rPr>
      <t>学校名称</t>
    </r>
  </si>
  <si>
    <r>
      <rPr>
        <sz val="9"/>
        <rFont val="方正仿宋_GBK"/>
        <charset val="134"/>
      </rPr>
      <t>需补资助人数</t>
    </r>
  </si>
  <si>
    <r>
      <rPr>
        <sz val="9"/>
        <rFont val="方正仿宋_GBK"/>
        <charset val="134"/>
      </rPr>
      <t>补发资金</t>
    </r>
  </si>
  <si>
    <r>
      <rPr>
        <sz val="9"/>
        <color rgb="FF000000"/>
        <rFont val="方正仿宋_GBK"/>
        <charset val="134"/>
      </rPr>
      <t>功能科目</t>
    </r>
  </si>
  <si>
    <r>
      <rPr>
        <sz val="9"/>
        <color rgb="FF000000"/>
        <rFont val="方正仿宋_GBK"/>
        <charset val="134"/>
      </rPr>
      <t>经济科目</t>
    </r>
  </si>
  <si>
    <r>
      <rPr>
        <sz val="9"/>
        <rFont val="方正仿宋_GBK"/>
        <charset val="134"/>
      </rPr>
      <t>小学</t>
    </r>
  </si>
  <si>
    <r>
      <rPr>
        <sz val="9"/>
        <rFont val="方正仿宋_GBK"/>
        <charset val="134"/>
      </rPr>
      <t>初中</t>
    </r>
  </si>
  <si>
    <r>
      <rPr>
        <sz val="9"/>
        <rFont val="方正仿宋_GBK"/>
        <charset val="134"/>
      </rPr>
      <t>合计</t>
    </r>
  </si>
  <si>
    <r>
      <rPr>
        <sz val="9"/>
        <rFont val="方正仿宋_GBK"/>
        <charset val="134"/>
      </rPr>
      <t>其中送教学生</t>
    </r>
  </si>
  <si>
    <r>
      <rPr>
        <sz val="9"/>
        <rFont val="方正仿宋_GBK"/>
        <charset val="134"/>
      </rPr>
      <t>寄宿</t>
    </r>
  </si>
  <si>
    <r>
      <rPr>
        <sz val="9"/>
        <rFont val="方正仿宋_GBK"/>
        <charset val="134"/>
      </rPr>
      <t>非寄宿脱贫户</t>
    </r>
  </si>
  <si>
    <r>
      <rPr>
        <sz val="9"/>
        <rFont val="方正仿宋_GBK"/>
        <charset val="134"/>
      </rPr>
      <t>非寄宿非脱贫户</t>
    </r>
  </si>
  <si>
    <r>
      <rPr>
        <sz val="9"/>
        <rFont val="方正仿宋_GBK"/>
        <charset val="134"/>
      </rPr>
      <t>测算数</t>
    </r>
  </si>
  <si>
    <r>
      <rPr>
        <sz val="9"/>
        <rFont val="方正仿宋_GBK"/>
        <charset val="134"/>
      </rPr>
      <t>实际下达数（扣除结余资金）</t>
    </r>
  </si>
  <si>
    <t>*</t>
  </si>
  <si>
    <r>
      <rPr>
        <sz val="9"/>
        <rFont val="方正仿宋_GBK"/>
        <charset val="134"/>
      </rPr>
      <t>云阳县学生资助管理中心</t>
    </r>
  </si>
  <si>
    <r>
      <rPr>
        <sz val="9"/>
        <rFont val="方正楷体_GBK"/>
        <charset val="134"/>
      </rPr>
      <t>下达到资助中心账户待秋季学校资金分配后扣减</t>
    </r>
  </si>
  <si>
    <t>101007</t>
  </si>
  <si>
    <r>
      <rPr>
        <sz val="9"/>
        <rFont val="方正仿宋_GBK"/>
        <charset val="134"/>
      </rPr>
      <t>云阳县特殊教育学校</t>
    </r>
  </si>
  <si>
    <t>101102</t>
  </si>
  <si>
    <r>
      <rPr>
        <sz val="9"/>
        <rFont val="方正仿宋_GBK"/>
        <charset val="134"/>
      </rPr>
      <t>云阳实验中学校</t>
    </r>
  </si>
  <si>
    <t>101103</t>
  </si>
  <si>
    <r>
      <rPr>
        <sz val="9"/>
        <rFont val="方正仿宋_GBK"/>
        <charset val="134"/>
      </rPr>
      <t>云阳双江中学校</t>
    </r>
  </si>
  <si>
    <t>101104</t>
  </si>
  <si>
    <r>
      <rPr>
        <sz val="9"/>
        <rFont val="方正仿宋_GBK"/>
        <charset val="134"/>
      </rPr>
      <t>云阳县盘石中学校</t>
    </r>
  </si>
  <si>
    <t>101105</t>
  </si>
  <si>
    <r>
      <rPr>
        <sz val="9"/>
        <rFont val="方正仿宋_GBK"/>
        <charset val="134"/>
      </rPr>
      <t>云阳江口中学校</t>
    </r>
  </si>
  <si>
    <t>101106</t>
  </si>
  <si>
    <r>
      <rPr>
        <sz val="9"/>
        <rFont val="方正仿宋_GBK"/>
        <charset val="134"/>
      </rPr>
      <t>中山外国语学校</t>
    </r>
  </si>
  <si>
    <t>101107</t>
  </si>
  <si>
    <r>
      <rPr>
        <sz val="9"/>
        <rFont val="方正仿宋_GBK"/>
        <charset val="134"/>
      </rPr>
      <t>云阳凤鸣中学校</t>
    </r>
  </si>
  <si>
    <t>101108</t>
  </si>
  <si>
    <r>
      <rPr>
        <sz val="9"/>
        <rFont val="方正仿宋_GBK"/>
        <charset val="134"/>
      </rPr>
      <t>云阳县高阳中学校</t>
    </r>
  </si>
  <si>
    <t>101109</t>
  </si>
  <si>
    <r>
      <rPr>
        <sz val="9"/>
        <rFont val="方正仿宋_GBK"/>
        <charset val="134"/>
      </rPr>
      <t>云阳县南溪中学校</t>
    </r>
  </si>
  <si>
    <t>101201</t>
  </si>
  <si>
    <r>
      <rPr>
        <sz val="9"/>
        <rFont val="方正仿宋_GBK"/>
        <charset val="134"/>
      </rPr>
      <t>云阳县第一初级中学</t>
    </r>
  </si>
  <si>
    <t>101202</t>
  </si>
  <si>
    <r>
      <rPr>
        <sz val="9"/>
        <rFont val="方正仿宋_GBK"/>
        <charset val="134"/>
      </rPr>
      <t>云阳县第二初级中学</t>
    </r>
  </si>
  <si>
    <r>
      <rPr>
        <sz val="9"/>
        <rFont val="方正仿宋_GBK"/>
        <charset val="134"/>
      </rPr>
      <t>云阳县第三初级中学</t>
    </r>
  </si>
  <si>
    <t>101204</t>
  </si>
  <si>
    <r>
      <rPr>
        <sz val="9"/>
        <rFont val="方正仿宋_GBK"/>
        <charset val="134"/>
      </rPr>
      <t>云阳县云硐初级中学</t>
    </r>
  </si>
  <si>
    <t>101205</t>
  </si>
  <si>
    <r>
      <rPr>
        <sz val="9"/>
        <rFont val="方正仿宋_GBK"/>
        <charset val="134"/>
      </rPr>
      <t>云阳县龙角初级中学</t>
    </r>
  </si>
  <si>
    <t>101206</t>
  </si>
  <si>
    <r>
      <rPr>
        <sz val="9"/>
        <rFont val="方正仿宋_GBK"/>
        <charset val="134"/>
      </rPr>
      <t>云阳县故陵初级中学</t>
    </r>
  </si>
  <si>
    <t>101207</t>
  </si>
  <si>
    <r>
      <rPr>
        <sz val="9"/>
        <rFont val="方正仿宋_GBK"/>
        <charset val="134"/>
      </rPr>
      <t>云阳县红狮初级中学</t>
    </r>
  </si>
  <si>
    <t>101208</t>
  </si>
  <si>
    <r>
      <rPr>
        <sz val="9"/>
        <rFont val="方正仿宋_GBK"/>
        <charset val="134"/>
      </rPr>
      <t>云阳县小江初级中学</t>
    </r>
  </si>
  <si>
    <t>101209</t>
  </si>
  <si>
    <r>
      <rPr>
        <sz val="9"/>
        <rFont val="方正仿宋_GBK"/>
        <charset val="134"/>
      </rPr>
      <t>云阳县养鹿初级中学</t>
    </r>
  </si>
  <si>
    <t>101210</t>
  </si>
  <si>
    <r>
      <rPr>
        <sz val="9"/>
        <rFont val="方正仿宋_GBK"/>
        <charset val="134"/>
      </rPr>
      <t>云阳县沙沱初级中学</t>
    </r>
  </si>
  <si>
    <t>101211</t>
  </si>
  <si>
    <r>
      <rPr>
        <sz val="9"/>
        <color theme="1"/>
        <rFont val="方正仿宋_GBK"/>
        <charset val="134"/>
      </rPr>
      <t>云阳县天景初级中学</t>
    </r>
  </si>
  <si>
    <t>101212</t>
  </si>
  <si>
    <r>
      <rPr>
        <sz val="9"/>
        <rFont val="方正仿宋_GBK"/>
        <charset val="134"/>
      </rPr>
      <t>云阳县人和初级中学</t>
    </r>
  </si>
  <si>
    <t>101213</t>
  </si>
  <si>
    <r>
      <rPr>
        <sz val="9"/>
        <rFont val="方正仿宋_GBK"/>
        <charset val="134"/>
      </rPr>
      <t>云阳县复兴初级中学</t>
    </r>
  </si>
  <si>
    <t>101214</t>
  </si>
  <si>
    <r>
      <rPr>
        <sz val="9"/>
        <rFont val="方正仿宋_GBK"/>
        <charset val="134"/>
      </rPr>
      <t>云阳县水口初级中学</t>
    </r>
  </si>
  <si>
    <t>101215</t>
  </si>
  <si>
    <r>
      <rPr>
        <sz val="9"/>
        <rFont val="方正仿宋_GBK"/>
        <charset val="134"/>
      </rPr>
      <t>云阳县巴阳初级中学</t>
    </r>
  </si>
  <si>
    <t>101218</t>
  </si>
  <si>
    <r>
      <rPr>
        <sz val="9"/>
        <rFont val="方正仿宋_GBK"/>
        <charset val="134"/>
      </rPr>
      <t>云阳县黄龙初级中学</t>
    </r>
  </si>
  <si>
    <t>101220</t>
  </si>
  <si>
    <r>
      <rPr>
        <sz val="9"/>
        <rFont val="方正仿宋_GBK"/>
        <charset val="134"/>
      </rPr>
      <t>云阳县外郎初级中学</t>
    </r>
  </si>
  <si>
    <t>101221</t>
  </si>
  <si>
    <r>
      <rPr>
        <sz val="9"/>
        <rFont val="方正仿宋_GBK"/>
        <charset val="134"/>
      </rPr>
      <t>云阳县宝坪初级中学</t>
    </r>
  </si>
  <si>
    <t>101222</t>
  </si>
  <si>
    <r>
      <rPr>
        <sz val="9"/>
        <rFont val="方正仿宋_GBK"/>
        <charset val="134"/>
      </rPr>
      <t>云阳县龙市初级中学</t>
    </r>
  </si>
  <si>
    <t>101223</t>
  </si>
  <si>
    <r>
      <rPr>
        <sz val="9"/>
        <rFont val="方正仿宋_GBK"/>
        <charset val="134"/>
      </rPr>
      <t>云阳县南溪镇述仙桥小学</t>
    </r>
  </si>
  <si>
    <t>101224</t>
  </si>
  <si>
    <r>
      <rPr>
        <sz val="9"/>
        <rFont val="方正仿宋_GBK"/>
        <charset val="134"/>
      </rPr>
      <t>云阳县桑坪初级中学</t>
    </r>
  </si>
  <si>
    <t>101226</t>
  </si>
  <si>
    <r>
      <rPr>
        <sz val="9"/>
        <rFont val="方正仿宋_GBK"/>
        <charset val="134"/>
      </rPr>
      <t>云阳县盛堡初级中学</t>
    </r>
  </si>
  <si>
    <t>101227</t>
  </si>
  <si>
    <r>
      <rPr>
        <sz val="9"/>
        <rFont val="方正仿宋_GBK"/>
        <charset val="134"/>
      </rPr>
      <t>云阳县向阳初级中学</t>
    </r>
  </si>
  <si>
    <r>
      <rPr>
        <sz val="9"/>
        <rFont val="方正仿宋_GBK"/>
        <charset val="134"/>
      </rPr>
      <t>云阳县龙池初级中学</t>
    </r>
  </si>
  <si>
    <t>101229</t>
  </si>
  <si>
    <r>
      <rPr>
        <sz val="9"/>
        <rFont val="方正仿宋_GBK"/>
        <charset val="134"/>
      </rPr>
      <t>云阳县第四初级中学</t>
    </r>
  </si>
  <si>
    <t>101301</t>
  </si>
  <si>
    <r>
      <rPr>
        <sz val="9"/>
        <rFont val="方正仿宋_GBK"/>
        <charset val="134"/>
      </rPr>
      <t>云阳县人和街道莲花小学</t>
    </r>
  </si>
  <si>
    <t>101303</t>
  </si>
  <si>
    <r>
      <rPr>
        <sz val="9"/>
        <rFont val="方正仿宋_GBK"/>
        <charset val="134"/>
      </rPr>
      <t>云阳县耀灵乡耀灵小学</t>
    </r>
  </si>
  <si>
    <t>101304</t>
  </si>
  <si>
    <r>
      <rPr>
        <sz val="9"/>
        <rFont val="方正仿宋_GBK"/>
        <charset val="134"/>
      </rPr>
      <t>云阳县清水土家族乡云龙小学</t>
    </r>
  </si>
  <si>
    <t>101305</t>
  </si>
  <si>
    <r>
      <rPr>
        <sz val="9"/>
        <rFont val="方正仿宋_GBK"/>
        <charset val="134"/>
      </rPr>
      <t>云阳县龙洞镇龙洞小学</t>
    </r>
  </si>
  <si>
    <t>101306</t>
  </si>
  <si>
    <r>
      <rPr>
        <sz val="9"/>
        <rFont val="方正仿宋_GBK"/>
        <charset val="134"/>
      </rPr>
      <t>云阳县双土九年制学校</t>
    </r>
  </si>
  <si>
    <t>101307</t>
  </si>
  <si>
    <r>
      <rPr>
        <sz val="9"/>
        <rFont val="方正仿宋_GBK"/>
        <charset val="134"/>
      </rPr>
      <t>云阳县南溪镇青山小学</t>
    </r>
  </si>
  <si>
    <t>101308</t>
  </si>
  <si>
    <r>
      <rPr>
        <sz val="9"/>
        <rFont val="方正仿宋_GBK"/>
        <charset val="134"/>
      </rPr>
      <t>云阳县路阳镇路阳小学</t>
    </r>
  </si>
  <si>
    <t>101309</t>
  </si>
  <si>
    <r>
      <rPr>
        <sz val="9"/>
        <rFont val="方正仿宋_GBK"/>
        <charset val="134"/>
      </rPr>
      <t>云阳县平安镇白龙小学</t>
    </r>
  </si>
  <si>
    <t>101401</t>
  </si>
  <si>
    <r>
      <rPr>
        <sz val="9"/>
        <rFont val="方正仿宋_GBK"/>
        <charset val="134"/>
      </rPr>
      <t>云阳县实验小学</t>
    </r>
  </si>
  <si>
    <t>101402</t>
  </si>
  <si>
    <r>
      <rPr>
        <sz val="9"/>
        <rFont val="方正仿宋_GBK"/>
        <charset val="134"/>
      </rPr>
      <t>云阳县师范附属小学</t>
    </r>
  </si>
  <si>
    <t>101403</t>
  </si>
  <si>
    <r>
      <rPr>
        <sz val="9"/>
        <rFont val="方正仿宋_GBK"/>
        <charset val="134"/>
      </rPr>
      <t>云阳县双江小学</t>
    </r>
  </si>
  <si>
    <t>101404</t>
  </si>
  <si>
    <r>
      <rPr>
        <sz val="9"/>
        <rFont val="方正仿宋_GBK"/>
        <charset val="134"/>
      </rPr>
      <t>云阳县民德小学</t>
    </r>
  </si>
  <si>
    <t>101405</t>
  </si>
  <si>
    <r>
      <rPr>
        <sz val="9"/>
        <rFont val="方正仿宋_GBK"/>
        <charset val="134"/>
      </rPr>
      <t>云阳县杏家湾小学</t>
    </r>
  </si>
  <si>
    <t>101406</t>
  </si>
  <si>
    <r>
      <rPr>
        <sz val="9"/>
        <rFont val="方正仿宋_GBK"/>
        <charset val="134"/>
      </rPr>
      <t>云阳县海峡小学</t>
    </r>
  </si>
  <si>
    <t>101407</t>
  </si>
  <si>
    <r>
      <rPr>
        <sz val="9"/>
        <rFont val="方正仿宋_GBK"/>
        <charset val="134"/>
      </rPr>
      <t>云阳县青龙小学</t>
    </r>
  </si>
  <si>
    <t>101408</t>
  </si>
  <si>
    <r>
      <rPr>
        <sz val="9"/>
        <rFont val="方正仿宋_GBK"/>
        <charset val="134"/>
      </rPr>
      <t>云阳县青龙街道复兴小学</t>
    </r>
  </si>
  <si>
    <t>101409</t>
  </si>
  <si>
    <r>
      <rPr>
        <sz val="9"/>
        <rFont val="方正仿宋_GBK"/>
        <charset val="134"/>
      </rPr>
      <t>云阳县水口镇水口小学</t>
    </r>
  </si>
  <si>
    <r>
      <rPr>
        <sz val="9"/>
        <rFont val="方正仿宋_GBK"/>
        <charset val="134"/>
      </rPr>
      <t>云阳县初三中黄石校区</t>
    </r>
  </si>
  <si>
    <t>101411</t>
  </si>
  <si>
    <r>
      <rPr>
        <sz val="9"/>
        <rFont val="方正仿宋_GBK"/>
        <charset val="134"/>
      </rPr>
      <t>云阳县人和街道人和小学</t>
    </r>
  </si>
  <si>
    <t>101412</t>
  </si>
  <si>
    <r>
      <rPr>
        <sz val="9"/>
        <rFont val="方正仿宋_GBK"/>
        <charset val="134"/>
      </rPr>
      <t>云阳县人和街道立新小学</t>
    </r>
  </si>
  <si>
    <t>101413</t>
  </si>
  <si>
    <r>
      <rPr>
        <sz val="9"/>
        <rFont val="方正仿宋_GBK"/>
        <charset val="134"/>
      </rPr>
      <t>云阳县巴阳镇巴阳小学</t>
    </r>
  </si>
  <si>
    <t>101414</t>
  </si>
  <si>
    <r>
      <rPr>
        <sz val="9"/>
        <rFont val="方正仿宋_GBK"/>
        <charset val="134"/>
      </rPr>
      <t>云阳县云阳镇东风小学</t>
    </r>
  </si>
  <si>
    <t>101416</t>
  </si>
  <si>
    <r>
      <rPr>
        <sz val="9"/>
        <rFont val="方正仿宋_GBK"/>
        <charset val="134"/>
      </rPr>
      <t>云阳县云安镇云安小学</t>
    </r>
  </si>
  <si>
    <t>101418</t>
  </si>
  <si>
    <r>
      <rPr>
        <sz val="9"/>
        <rFont val="方正仿宋_GBK"/>
        <charset val="134"/>
      </rPr>
      <t>云阳县栖霞镇栖霞小学</t>
    </r>
  </si>
  <si>
    <t>101419</t>
  </si>
  <si>
    <r>
      <rPr>
        <sz val="9"/>
        <rFont val="方正仿宋_GBK"/>
        <charset val="134"/>
      </rPr>
      <t>云阳县凤鸣镇凤鸣小学</t>
    </r>
  </si>
  <si>
    <t>101420</t>
  </si>
  <si>
    <r>
      <rPr>
        <sz val="9"/>
        <rFont val="方正仿宋_GBK"/>
        <charset val="134"/>
      </rPr>
      <t>云阳县凤鸣镇院庄小学</t>
    </r>
  </si>
  <si>
    <t>101421</t>
  </si>
  <si>
    <r>
      <rPr>
        <sz val="9"/>
        <rFont val="方正仿宋_GBK"/>
        <charset val="134"/>
      </rPr>
      <t>云阳县凤鸣镇凤桥小学</t>
    </r>
  </si>
  <si>
    <t>101422</t>
  </si>
  <si>
    <r>
      <rPr>
        <sz val="9"/>
        <rFont val="方正仿宋_GBK"/>
        <charset val="134"/>
      </rPr>
      <t>云阳县凤鸣镇里市小学</t>
    </r>
  </si>
  <si>
    <t>101423</t>
  </si>
  <si>
    <r>
      <rPr>
        <sz val="9"/>
        <rFont val="方正仿宋_GBK"/>
        <charset val="134"/>
      </rPr>
      <t>云阳县盘龙街道盘石小学</t>
    </r>
  </si>
  <si>
    <t>101426</t>
  </si>
  <si>
    <r>
      <rPr>
        <sz val="9"/>
        <rFont val="方正仿宋_GBK"/>
        <charset val="134"/>
      </rPr>
      <t>云阳县外郎乡外郎小学</t>
    </r>
  </si>
  <si>
    <t>101427</t>
  </si>
  <si>
    <r>
      <rPr>
        <sz val="9"/>
        <rFont val="方正仿宋_GBK"/>
        <charset val="134"/>
      </rPr>
      <t>云阳县龙角镇龙角小学</t>
    </r>
  </si>
  <si>
    <t>101428</t>
  </si>
  <si>
    <r>
      <rPr>
        <sz val="9"/>
        <rFont val="方正仿宋_GBK"/>
        <charset val="134"/>
      </rPr>
      <t>云阳县宝坪镇宝坪小学</t>
    </r>
  </si>
  <si>
    <t>101429</t>
  </si>
  <si>
    <r>
      <rPr>
        <sz val="9"/>
        <rFont val="方正仿宋_GBK"/>
        <charset val="134"/>
      </rPr>
      <t>云阳县宝坪镇双坝小学</t>
    </r>
  </si>
  <si>
    <t>101430</t>
  </si>
  <si>
    <r>
      <rPr>
        <sz val="9"/>
        <rFont val="方正仿宋_GBK"/>
        <charset val="134"/>
      </rPr>
      <t>云阳县宝坪镇水磨小学</t>
    </r>
  </si>
  <si>
    <t>101431</t>
  </si>
  <si>
    <r>
      <rPr>
        <sz val="9"/>
        <rFont val="方正仿宋_GBK"/>
        <charset val="134"/>
      </rPr>
      <t>云阳县泥溪镇泥溪小学</t>
    </r>
  </si>
  <si>
    <t>101432</t>
  </si>
  <si>
    <r>
      <rPr>
        <sz val="9"/>
        <rFont val="方正仿宋_GBK"/>
        <charset val="134"/>
      </rPr>
      <t>云阳县泥溪镇桐林小学</t>
    </r>
  </si>
  <si>
    <t>101433</t>
  </si>
  <si>
    <r>
      <rPr>
        <sz val="9"/>
        <rFont val="方正仿宋_GBK"/>
        <charset val="134"/>
      </rPr>
      <t>云阳县蔈草镇蔈草小学</t>
    </r>
  </si>
  <si>
    <t>101434</t>
  </si>
  <si>
    <r>
      <rPr>
        <sz val="9"/>
        <rFont val="方正仿宋_GBK"/>
        <charset val="134"/>
      </rPr>
      <t>云阳县蔈草镇歧阳小学</t>
    </r>
  </si>
  <si>
    <t>101435</t>
  </si>
  <si>
    <r>
      <rPr>
        <sz val="9"/>
        <rFont val="方正仿宋_GBK"/>
        <charset val="134"/>
      </rPr>
      <t>云阳县清水土家族乡民族小学</t>
    </r>
  </si>
  <si>
    <t>101436</t>
  </si>
  <si>
    <r>
      <rPr>
        <sz val="9"/>
        <rFont val="方正仿宋_GBK"/>
        <charset val="134"/>
      </rPr>
      <t>云阳县故陵镇故陵小学</t>
    </r>
  </si>
  <si>
    <t>101437</t>
  </si>
  <si>
    <r>
      <rPr>
        <sz val="9"/>
        <rFont val="方正仿宋_GBK"/>
        <charset val="134"/>
      </rPr>
      <t>云阳县普安乡普安小学</t>
    </r>
  </si>
  <si>
    <t>101438</t>
  </si>
  <si>
    <r>
      <rPr>
        <sz val="9"/>
        <rFont val="方正仿宋_GBK"/>
        <charset val="134"/>
      </rPr>
      <t>云阳县堰坪镇堰坪小学</t>
    </r>
  </si>
  <si>
    <t>101439</t>
  </si>
  <si>
    <r>
      <rPr>
        <sz val="9"/>
        <rFont val="方正仿宋_GBK"/>
        <charset val="134"/>
      </rPr>
      <t>云阳县新津乡新津小学</t>
    </r>
  </si>
  <si>
    <t>101440</t>
  </si>
  <si>
    <r>
      <rPr>
        <sz val="9"/>
        <rFont val="方正仿宋_GBK"/>
        <charset val="134"/>
      </rPr>
      <t>云阳县红狮镇彭咏梧小学</t>
    </r>
  </si>
  <si>
    <t>101441</t>
  </si>
  <si>
    <r>
      <rPr>
        <sz val="9"/>
        <rFont val="方正仿宋_GBK"/>
        <charset val="134"/>
      </rPr>
      <t>云阳县红狮镇双梅小学</t>
    </r>
  </si>
  <si>
    <t>101442</t>
  </si>
  <si>
    <r>
      <rPr>
        <sz val="9"/>
        <rFont val="方正仿宋_GBK"/>
        <charset val="134"/>
      </rPr>
      <t>云阳县洞鹿乡洞鹿小学</t>
    </r>
  </si>
  <si>
    <t>101443</t>
  </si>
  <si>
    <r>
      <rPr>
        <sz val="9"/>
        <rFont val="方正仿宋_GBK"/>
        <charset val="134"/>
      </rPr>
      <t>云阳县南溪镇水市小学</t>
    </r>
  </si>
  <si>
    <t>101444</t>
  </si>
  <si>
    <r>
      <rPr>
        <sz val="9"/>
        <rFont val="方正仿宋_GBK"/>
        <charset val="134"/>
      </rPr>
      <t>云阳县南溪镇南溪小学</t>
    </r>
  </si>
  <si>
    <t>101445</t>
  </si>
  <si>
    <r>
      <rPr>
        <sz val="9"/>
        <rFont val="方正仿宋_GBK"/>
        <charset val="134"/>
      </rPr>
      <t>云阳县南溪镇富家小学</t>
    </r>
  </si>
  <si>
    <t>101446</t>
  </si>
  <si>
    <r>
      <rPr>
        <sz val="9"/>
        <rFont val="方正仿宋_GBK"/>
        <charset val="134"/>
      </rPr>
      <t>云阳县南溪镇长洪小学</t>
    </r>
  </si>
  <si>
    <t>101448</t>
  </si>
  <si>
    <r>
      <rPr>
        <sz val="9"/>
        <rFont val="方正仿宋_GBK"/>
        <charset val="134"/>
      </rPr>
      <t>云阳县南溪镇新阳小学</t>
    </r>
  </si>
  <si>
    <t>101449</t>
  </si>
  <si>
    <r>
      <rPr>
        <sz val="9"/>
        <rFont val="方正仿宋_GBK"/>
        <charset val="134"/>
      </rPr>
      <t>云阳县大阳乡大阳小学</t>
    </r>
  </si>
  <si>
    <t>101450</t>
  </si>
  <si>
    <r>
      <rPr>
        <sz val="9"/>
        <rFont val="方正仿宋_GBK"/>
        <charset val="134"/>
      </rPr>
      <t>云阳县桑坪镇桑坪小学</t>
    </r>
  </si>
  <si>
    <t>101451</t>
  </si>
  <si>
    <r>
      <rPr>
        <sz val="9"/>
        <rFont val="方正仿宋_GBK"/>
        <charset val="134"/>
      </rPr>
      <t>云阳县桑坪镇团坝小学</t>
    </r>
  </si>
  <si>
    <t>101452</t>
  </si>
  <si>
    <r>
      <rPr>
        <sz val="9"/>
        <rFont val="方正仿宋_GBK"/>
        <charset val="134"/>
      </rPr>
      <t>云阳县石门乡石门小学</t>
    </r>
  </si>
  <si>
    <t>101453</t>
  </si>
  <si>
    <r>
      <rPr>
        <sz val="9"/>
        <rFont val="方正仿宋_GBK"/>
        <charset val="134"/>
      </rPr>
      <t>云阳县双土镇白鹤小学</t>
    </r>
  </si>
  <si>
    <t>101454</t>
  </si>
  <si>
    <r>
      <rPr>
        <sz val="9"/>
        <rFont val="方正仿宋_GBK"/>
        <charset val="134"/>
      </rPr>
      <t>云阳县双土镇无量小学</t>
    </r>
  </si>
  <si>
    <t>101455</t>
  </si>
  <si>
    <r>
      <rPr>
        <sz val="9"/>
        <rFont val="方正仿宋_GBK"/>
        <charset val="134"/>
      </rPr>
      <t>云阳县江口镇江口小学</t>
    </r>
  </si>
  <si>
    <t>101456</t>
  </si>
  <si>
    <r>
      <rPr>
        <sz val="9"/>
        <rFont val="方正仿宋_GBK"/>
        <charset val="134"/>
      </rPr>
      <t>云阳县江口镇团滩小学</t>
    </r>
  </si>
  <si>
    <t>101457</t>
  </si>
  <si>
    <r>
      <rPr>
        <sz val="9"/>
        <rFont val="方正仿宋_GBK"/>
        <charset val="134"/>
      </rPr>
      <t>云阳县江口镇盛堡小学</t>
    </r>
  </si>
  <si>
    <t>101458</t>
  </si>
  <si>
    <r>
      <rPr>
        <sz val="9"/>
        <rFont val="方正仿宋_GBK"/>
        <charset val="134"/>
      </rPr>
      <t>云阳县江口镇帆水小学</t>
    </r>
  </si>
  <si>
    <t>101459</t>
  </si>
  <si>
    <r>
      <rPr>
        <sz val="9"/>
        <rFont val="方正仿宋_GBK"/>
        <charset val="134"/>
      </rPr>
      <t>云阳县江口镇千丘小学</t>
    </r>
  </si>
  <si>
    <t>101460</t>
  </si>
  <si>
    <r>
      <rPr>
        <sz val="9"/>
        <rFont val="方正仿宋_GBK"/>
        <charset val="134"/>
      </rPr>
      <t>云阳县江口镇向阳小学</t>
    </r>
  </si>
  <si>
    <t>101461</t>
  </si>
  <si>
    <r>
      <rPr>
        <sz val="9"/>
        <rFont val="方正仿宋_GBK"/>
        <charset val="134"/>
      </rPr>
      <t>云阳县后叶镇后叶小学</t>
    </r>
  </si>
  <si>
    <t>101462</t>
  </si>
  <si>
    <r>
      <rPr>
        <sz val="9"/>
        <rFont val="方正仿宋_GBK"/>
        <charset val="134"/>
      </rPr>
      <t>云阳县农坝镇农坝小学</t>
    </r>
  </si>
  <si>
    <t>101463</t>
  </si>
  <si>
    <r>
      <rPr>
        <sz val="9"/>
        <rFont val="方正仿宋_GBK"/>
        <charset val="134"/>
      </rPr>
      <t>云阳县高阳镇高阳小学</t>
    </r>
  </si>
  <si>
    <t>101464</t>
  </si>
  <si>
    <r>
      <rPr>
        <sz val="9"/>
        <rFont val="方正仿宋_GBK"/>
        <charset val="134"/>
      </rPr>
      <t>云阳县高阳镇建全小学</t>
    </r>
  </si>
  <si>
    <t>101465</t>
  </si>
  <si>
    <r>
      <rPr>
        <sz val="9"/>
        <rFont val="方正仿宋_GBK"/>
        <charset val="134"/>
      </rPr>
      <t>云阳县渠马镇渠马小学</t>
    </r>
  </si>
  <si>
    <t>101466</t>
  </si>
  <si>
    <r>
      <rPr>
        <sz val="9"/>
        <rFont val="方正仿宋_GBK"/>
        <charset val="134"/>
      </rPr>
      <t>云阳县双龙镇双水小学</t>
    </r>
  </si>
  <si>
    <t>101467</t>
  </si>
  <si>
    <r>
      <rPr>
        <sz val="9"/>
        <rFont val="方正仿宋_GBK"/>
        <charset val="134"/>
      </rPr>
      <t>云阳县双龙镇文龙小学</t>
    </r>
  </si>
  <si>
    <t>101468</t>
  </si>
  <si>
    <r>
      <rPr>
        <sz val="9"/>
        <rFont val="方正仿宋_GBK"/>
        <charset val="134"/>
      </rPr>
      <t>云阳县平安镇平安小学</t>
    </r>
  </si>
  <si>
    <t>101469</t>
  </si>
  <si>
    <r>
      <rPr>
        <sz val="9"/>
        <rFont val="方正仿宋_GBK"/>
        <charset val="134"/>
      </rPr>
      <t>云阳县平安镇龙塘小学</t>
    </r>
  </si>
  <si>
    <t>101470</t>
  </si>
  <si>
    <r>
      <rPr>
        <sz val="9"/>
        <rFont val="方正仿宋_GBK"/>
        <charset val="134"/>
      </rPr>
      <t>云阳县养鹿镇养鹿小学</t>
    </r>
  </si>
  <si>
    <t>101471</t>
  </si>
  <si>
    <r>
      <rPr>
        <sz val="9"/>
        <rFont val="方正仿宋_GBK"/>
        <charset val="134"/>
      </rPr>
      <t>云阳县沙市镇沙市小学</t>
    </r>
  </si>
  <si>
    <t>101472</t>
  </si>
  <si>
    <r>
      <rPr>
        <sz val="9"/>
        <rFont val="方正仿宋_GBK"/>
        <charset val="134"/>
      </rPr>
      <t>云阳县沙市镇上坪小学</t>
    </r>
  </si>
  <si>
    <t>101473</t>
  </si>
  <si>
    <r>
      <rPr>
        <sz val="9"/>
        <rFont val="方正仿宋_GBK"/>
        <charset val="134"/>
      </rPr>
      <t>云阳县鱼泉镇鱼泉小学</t>
    </r>
  </si>
  <si>
    <t>101475</t>
  </si>
  <si>
    <r>
      <rPr>
        <sz val="9"/>
        <rFont val="方正仿宋_GBK"/>
        <charset val="134"/>
      </rPr>
      <t>云阳县上坝乡上坝小学</t>
    </r>
  </si>
  <si>
    <t>101476</t>
  </si>
  <si>
    <r>
      <rPr>
        <sz val="9"/>
        <rFont val="方正仿宋_GBK"/>
        <charset val="134"/>
      </rPr>
      <t>云阳县上坝乡红旗小学</t>
    </r>
  </si>
  <si>
    <r>
      <rPr>
        <sz val="9"/>
        <rFont val="方正仿宋_GBK"/>
        <charset val="134"/>
      </rPr>
      <t>云阳县紫金小学</t>
    </r>
  </si>
  <si>
    <r>
      <rPr>
        <sz val="9"/>
        <rFont val="方正仿宋_GBK"/>
        <charset val="134"/>
      </rPr>
      <t>云阳县北城小学</t>
    </r>
  </si>
  <si>
    <r>
      <rPr>
        <sz val="9"/>
        <rFont val="方正仿宋_GBK"/>
        <charset val="134"/>
      </rPr>
      <t>平湖初级中学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</si>
  <si>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2</t>
    </r>
  </si>
  <si>
    <t>年度绩效目标表</t>
  </si>
  <si>
    <r>
      <rPr>
        <sz val="10"/>
        <color rgb="FF000000"/>
        <rFont val="方正仿宋_GBK"/>
        <charset val="134"/>
      </rPr>
      <t>单位信息：</t>
    </r>
  </si>
  <si>
    <r>
      <rPr>
        <sz val="10"/>
        <color rgb="FF000000"/>
        <rFont val="方正仿宋_GBK"/>
        <charset val="134"/>
      </rPr>
      <t>云阳县教育委员会</t>
    </r>
  </si>
  <si>
    <r>
      <rPr>
        <sz val="10"/>
        <color rgb="FF000000"/>
        <rFont val="方正仿宋_GBK"/>
        <charset val="134"/>
      </rPr>
      <t>预算项目：</t>
    </r>
  </si>
  <si>
    <r>
      <rPr>
        <sz val="9"/>
        <color rgb="FF000000"/>
        <rFont val="方正仿宋_GBK"/>
        <charset val="134"/>
      </rPr>
      <t>义务教育家庭经济困难学生生活补助</t>
    </r>
  </si>
  <si>
    <r>
      <rPr>
        <sz val="10"/>
        <color rgb="FF000000"/>
        <rFont val="方正仿宋_GBK"/>
        <charset val="134"/>
      </rPr>
      <t>职能职责与活动：</t>
    </r>
  </si>
  <si>
    <r>
      <rPr>
        <sz val="10"/>
        <color rgb="FF000000"/>
        <rFont val="方正仿宋_GBK"/>
        <charset val="134"/>
      </rPr>
      <t>主管部门：</t>
    </r>
  </si>
  <si>
    <r>
      <rPr>
        <sz val="10"/>
        <color rgb="FF000000"/>
        <rFont val="方正仿宋_GBK"/>
        <charset val="134"/>
      </rPr>
      <t>项目经办人：</t>
    </r>
  </si>
  <si>
    <r>
      <rPr>
        <sz val="10"/>
        <color rgb="FF000000"/>
        <rFont val="方正仿宋_GBK"/>
        <charset val="134"/>
      </rPr>
      <t>汪红英</t>
    </r>
  </si>
  <si>
    <r>
      <rPr>
        <sz val="10"/>
        <color rgb="FF000000"/>
        <rFont val="方正仿宋_GBK"/>
        <charset val="134"/>
      </rPr>
      <t>项目总额：</t>
    </r>
  </si>
  <si>
    <r>
      <rPr>
        <sz val="10"/>
        <color rgb="FF000000"/>
        <rFont val="方正仿宋_GBK"/>
        <charset val="134"/>
      </rPr>
      <t>万元</t>
    </r>
  </si>
  <si>
    <r>
      <rPr>
        <sz val="10"/>
        <color rgb="FF000000"/>
        <rFont val="方正仿宋_GBK"/>
        <charset val="134"/>
      </rPr>
      <t>预算执行率权重：</t>
    </r>
  </si>
  <si>
    <r>
      <rPr>
        <sz val="10"/>
        <color rgb="FF000000"/>
        <rFont val="方正仿宋_GBK"/>
        <charset val="134"/>
      </rPr>
      <t>项目经办人电话：</t>
    </r>
  </si>
  <si>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方正仿宋_GBK"/>
        <charset val="134"/>
      </rPr>
      <t>其中</t>
    </r>
    <r>
      <rPr>
        <sz val="10"/>
        <color rgb="FF000000"/>
        <rFont val="Times New Roman"/>
        <charset val="134"/>
      </rPr>
      <t xml:space="preserve">:   </t>
    </r>
    <r>
      <rPr>
        <sz val="10"/>
        <color rgb="FF000000"/>
        <rFont val="方正仿宋_GBK"/>
        <charset val="134"/>
      </rPr>
      <t>财政资金：</t>
    </r>
  </si>
  <si>
    <r>
      <rPr>
        <sz val="10"/>
        <color rgb="FF000000"/>
        <rFont val="方正仿宋_GBK"/>
        <charset val="134"/>
      </rPr>
      <t>年度目标：</t>
    </r>
  </si>
  <si>
    <r>
      <rPr>
        <sz val="10"/>
        <color rgb="FF000000"/>
        <rFont val="方正仿宋_GBK"/>
        <charset val="134"/>
      </rPr>
      <t>落实义务教育阶段资助政策，体现教育公平，阻断贫困代际传递，减轻农村贫困家庭负担，确保贫困家庭子女顺利完成学业。</t>
    </r>
  </si>
  <si>
    <r>
      <rPr>
        <sz val="10"/>
        <color rgb="FF000000"/>
        <rFont val="方正仿宋_GBK"/>
        <charset val="134"/>
      </rPr>
      <t>财政专户管理资金：</t>
    </r>
  </si>
  <si>
    <r>
      <rPr>
        <sz val="10"/>
        <color rgb="FF000000"/>
        <rFont val="方正仿宋_GBK"/>
        <charset val="134"/>
      </rPr>
      <t>单位资金：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</si>
  <si>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方正仿宋_GBK"/>
        <charset val="134"/>
      </rPr>
      <t>社会投入资金：</t>
    </r>
  </si>
  <si>
    <r>
      <rPr>
        <sz val="10"/>
        <color rgb="FF000000"/>
        <rFont val="方正仿宋_GBK"/>
        <charset val="134"/>
      </rPr>
      <t>银行贷款：</t>
    </r>
  </si>
  <si>
    <r>
      <rPr>
        <b/>
        <sz val="10"/>
        <color rgb="FF000000"/>
        <rFont val="方正仿宋_GBK"/>
        <charset val="134"/>
      </rPr>
      <t>一级指标</t>
    </r>
  </si>
  <si>
    <r>
      <rPr>
        <b/>
        <sz val="10"/>
        <color rgb="FF000000"/>
        <rFont val="方正仿宋_GBK"/>
        <charset val="134"/>
      </rPr>
      <t>二级指标</t>
    </r>
  </si>
  <si>
    <r>
      <rPr>
        <b/>
        <sz val="10"/>
        <color rgb="FF000000"/>
        <rFont val="方正仿宋_GBK"/>
        <charset val="134"/>
      </rPr>
      <t>三级指标</t>
    </r>
  </si>
  <si>
    <r>
      <rPr>
        <b/>
        <sz val="10"/>
        <color rgb="FF000000"/>
        <rFont val="方正仿宋_GBK"/>
        <charset val="134"/>
      </rPr>
      <t>指标性质</t>
    </r>
  </si>
  <si>
    <r>
      <rPr>
        <b/>
        <sz val="10"/>
        <color rgb="FF000000"/>
        <rFont val="方正仿宋_GBK"/>
        <charset val="134"/>
      </rPr>
      <t>指标值</t>
    </r>
  </si>
  <si>
    <r>
      <rPr>
        <b/>
        <sz val="10"/>
        <color rgb="FF000000"/>
        <rFont val="方正仿宋_GBK"/>
        <charset val="134"/>
      </rPr>
      <t>本年指标值</t>
    </r>
  </si>
  <si>
    <r>
      <rPr>
        <b/>
        <sz val="10"/>
        <color rgb="FF000000"/>
        <rFont val="方正仿宋_GBK"/>
        <charset val="134"/>
      </rPr>
      <t>度量单位</t>
    </r>
  </si>
  <si>
    <r>
      <rPr>
        <b/>
        <sz val="10"/>
        <color rgb="FF000000"/>
        <rFont val="方正仿宋_GBK"/>
        <charset val="134"/>
      </rPr>
      <t>权重</t>
    </r>
    <r>
      <rPr>
        <b/>
        <sz val="10"/>
        <color rgb="FF000000"/>
        <rFont val="Times New Roman"/>
        <charset val="134"/>
      </rPr>
      <t>(%)</t>
    </r>
  </si>
  <si>
    <r>
      <rPr>
        <b/>
        <sz val="10"/>
        <color rgb="FF000000"/>
        <rFont val="方正仿宋_GBK"/>
        <charset val="134"/>
      </rPr>
      <t>本年权重</t>
    </r>
    <r>
      <rPr>
        <b/>
        <sz val="10"/>
        <color rgb="FF000000"/>
        <rFont val="Times New Roman"/>
        <charset val="134"/>
      </rPr>
      <t>(%)</t>
    </r>
  </si>
  <si>
    <r>
      <rPr>
        <b/>
        <sz val="10"/>
        <color rgb="FF000000"/>
        <rFont val="方正仿宋_GBK"/>
        <charset val="134"/>
      </rPr>
      <t>备注</t>
    </r>
  </si>
  <si>
    <r>
      <rPr>
        <sz val="10"/>
        <color rgb="FF000000"/>
        <rFont val="方正仿宋_GBK"/>
        <charset val="134"/>
      </rPr>
      <t>产出指标</t>
    </r>
  </si>
  <si>
    <r>
      <rPr>
        <sz val="10"/>
        <color rgb="FF000000"/>
        <rFont val="方正仿宋_GBK"/>
        <charset val="134"/>
      </rPr>
      <t>数量指标</t>
    </r>
  </si>
  <si>
    <r>
      <rPr>
        <sz val="10"/>
        <color rgb="FF000000"/>
        <rFont val="方正仿宋_GBK"/>
        <charset val="134"/>
      </rPr>
      <t>资助家庭经济困难学生人数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仿宋_GBK"/>
        <charset val="134"/>
      </rPr>
      <t>人</t>
    </r>
    <r>
      <rPr>
        <sz val="10"/>
        <color rgb="FF000000"/>
        <rFont val="Times New Roman"/>
        <charset val="134"/>
      </rPr>
      <t>)</t>
    </r>
  </si>
  <si>
    <t>≥</t>
  </si>
  <si>
    <r>
      <rPr>
        <sz val="10"/>
        <color rgb="FF000000"/>
        <rFont val="方正仿宋_GBK"/>
        <charset val="134"/>
      </rPr>
      <t>人</t>
    </r>
  </si>
  <si>
    <r>
      <rPr>
        <sz val="10"/>
        <color rgb="FF000000"/>
        <rFont val="方正仿宋_GBK"/>
        <charset val="134"/>
      </rPr>
      <t>质量指标</t>
    </r>
  </si>
  <si>
    <r>
      <rPr>
        <sz val="10"/>
        <color rgb="FF000000"/>
        <rFont val="方正仿宋_GBK"/>
        <charset val="134"/>
      </rPr>
      <t>脱贫户学生补助人数</t>
    </r>
  </si>
  <si>
    <r>
      <rPr>
        <sz val="10"/>
        <color rgb="FF000000"/>
        <rFont val="方正仿宋_GBK"/>
        <charset val="134"/>
      </rPr>
      <t>时效指标</t>
    </r>
  </si>
  <si>
    <r>
      <rPr>
        <sz val="10"/>
        <color rgb="FF000000"/>
        <rFont val="方正仿宋_GBK"/>
        <charset val="134"/>
      </rPr>
      <t>补助资金及时足额发放率</t>
    </r>
  </si>
  <si>
    <r>
      <rPr>
        <sz val="10"/>
        <color rgb="FF000000"/>
        <rFont val="方正仿宋_GBK"/>
        <charset val="134"/>
      </rPr>
      <t>＝</t>
    </r>
  </si>
  <si>
    <t>%</t>
  </si>
  <si>
    <r>
      <rPr>
        <sz val="10"/>
        <color rgb="FF000000"/>
        <rFont val="方正仿宋_GBK"/>
        <charset val="134"/>
      </rPr>
      <t>成本指标</t>
    </r>
  </si>
  <si>
    <r>
      <rPr>
        <sz val="10"/>
        <color rgb="FF000000"/>
        <rFont val="方正仿宋_GBK"/>
        <charset val="134"/>
      </rPr>
      <t>经济成本指标</t>
    </r>
  </si>
  <si>
    <r>
      <rPr>
        <sz val="10"/>
        <color rgb="FF000000"/>
        <rFont val="方正仿宋_GBK"/>
        <charset val="134"/>
      </rPr>
      <t>脱贫户等贫困户子女生均资助标准</t>
    </r>
  </si>
  <si>
    <t>≤</t>
  </si>
  <si>
    <r>
      <rPr>
        <sz val="10"/>
        <color rgb="FF000000"/>
        <rFont val="方正仿宋_GBK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方正仿宋_GBK"/>
        <charset val="134"/>
      </rPr>
      <t>学年</t>
    </r>
  </si>
  <si>
    <r>
      <rPr>
        <sz val="10"/>
        <color rgb="FF000000"/>
        <rFont val="方正仿宋_GBK"/>
        <charset val="134"/>
      </rPr>
      <t>社会成本指标</t>
    </r>
  </si>
  <si>
    <r>
      <rPr>
        <sz val="10"/>
        <color rgb="FF000000"/>
        <rFont val="方正仿宋_GBK"/>
        <charset val="134"/>
      </rPr>
      <t>政策知晓率</t>
    </r>
  </si>
  <si>
    <r>
      <rPr>
        <sz val="10"/>
        <color rgb="FF000000"/>
        <rFont val="方正仿宋_GBK"/>
        <charset val="134"/>
      </rPr>
      <t>效益指标</t>
    </r>
  </si>
  <si>
    <r>
      <rPr>
        <sz val="10"/>
        <color rgb="FF000000"/>
        <rFont val="方正仿宋_GBK"/>
        <charset val="134"/>
      </rPr>
      <t>经济效益指标</t>
    </r>
  </si>
  <si>
    <r>
      <rPr>
        <sz val="10"/>
        <color rgb="FF000000"/>
        <rFont val="方正仿宋_GBK"/>
        <charset val="134"/>
      </rPr>
      <t>脱贫户等贫困户子女全程全部接受资助的比例</t>
    </r>
  </si>
  <si>
    <r>
      <rPr>
        <sz val="10"/>
        <color rgb="FF000000"/>
        <rFont val="方正仿宋_GBK"/>
        <charset val="134"/>
      </rPr>
      <t>社会效益指标</t>
    </r>
  </si>
  <si>
    <r>
      <rPr>
        <sz val="10"/>
        <color rgb="FF000000"/>
        <rFont val="方正仿宋_GBK"/>
        <charset val="134"/>
      </rPr>
      <t>满意度指标</t>
    </r>
  </si>
  <si>
    <r>
      <rPr>
        <sz val="10"/>
        <color rgb="FF000000"/>
        <rFont val="方正仿宋_GBK"/>
        <charset val="134"/>
      </rPr>
      <t>受助学生和受助学生家长满意度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</si>
</sst>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 "/>
    <numFmt numFmtId="178" formatCode="0_ "/>
  </numFmts>
  <fonts count="51">
    <font>
      <sz val="12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6"/>
      <color theme="1"/>
      <name val="Times New Roman"/>
      <charset val="134"/>
    </font>
    <font>
      <sz val="22"/>
      <color theme="1"/>
      <name val="方正小标宋_GBK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11"/>
      <color rgb="FF000000"/>
      <name val="宋体"/>
      <charset val="134"/>
    </font>
    <font>
      <sz val="8"/>
      <color rgb="FF000000"/>
      <name val="方正仿宋_GBK"/>
      <charset val="134"/>
    </font>
    <font>
      <sz val="10"/>
      <color rgb="FF000000"/>
      <name val="方正楷体_GBK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6"/>
      <color rgb="FF000000"/>
      <name val="Times New Roman"/>
      <charset val="134"/>
    </font>
    <font>
      <sz val="22"/>
      <name val="方正小标宋_GBK"/>
      <charset val="134"/>
    </font>
    <font>
      <sz val="10"/>
      <name val="方正仿宋_GBK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6"/>
      <color theme="1"/>
      <name val="方正黑体_GBK"/>
      <charset val="134"/>
    </font>
    <font>
      <sz val="10"/>
      <color rgb="FF000000"/>
      <name val="方正仿宋_GBK"/>
      <charset val="134"/>
    </font>
    <font>
      <sz val="9"/>
      <color rgb="FF000000"/>
      <name val="方正仿宋_GBK"/>
      <charset val="134"/>
    </font>
    <font>
      <b/>
      <sz val="10"/>
      <color rgb="FF000000"/>
      <name val="方正仿宋_GBK"/>
      <charset val="134"/>
    </font>
    <font>
      <sz val="16"/>
      <color rgb="FF000000"/>
      <name val="方正黑体_GBK"/>
      <charset val="134"/>
    </font>
    <font>
      <sz val="9"/>
      <name val="方正仿宋_GBK"/>
      <charset val="134"/>
    </font>
    <font>
      <sz val="9"/>
      <name val="方正楷体_GBK"/>
      <charset val="134"/>
    </font>
    <font>
      <sz val="9"/>
      <color theme="1"/>
      <name val="方正仿宋_GBK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5F7FA"/>
        <bgColor rgb="FFF5F7FA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9" borderId="12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18" borderId="14" applyNumberFormat="0" applyAlignment="0" applyProtection="0">
      <alignment vertical="center"/>
    </xf>
    <xf numFmtId="0" fontId="37" fillId="18" borderId="13" applyNumberFormat="0" applyAlignment="0" applyProtection="0">
      <alignment vertical="center"/>
    </xf>
    <xf numFmtId="0" fontId="38" fillId="26" borderId="15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0" borderId="0" applyProtection="0"/>
    <xf numFmtId="0" fontId="21" fillId="3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5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Fill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78" fontId="9" fillId="0" borderId="0" xfId="0" applyNumberFormat="1" applyFont="1" applyFill="1" applyAlignment="1" applyProtection="1">
      <alignment horizontal="center" vertical="center"/>
      <protection locked="0"/>
    </xf>
    <xf numFmtId="177" fontId="14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left" vertical="center" shrinkToFit="1"/>
      <protection locked="0"/>
    </xf>
    <xf numFmtId="0" fontId="17" fillId="0" borderId="0" xfId="0" applyFont="1" applyFill="1" applyAlignment="1" applyProtection="1">
      <alignment horizontal="center" vertical="center" shrinkToFit="1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176" fontId="19" fillId="0" borderId="1" xfId="0" applyNumberFormat="1" applyFont="1" applyFill="1" applyBorder="1" applyAlignment="1" applyProtection="1">
      <alignment horizontal="center" vertical="center" wrapText="1"/>
    </xf>
    <xf numFmtId="176" fontId="19" fillId="0" borderId="1" xfId="0" applyNumberFormat="1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shrinkToFit="1"/>
    </xf>
    <xf numFmtId="176" fontId="20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 applyProtection="1">
      <alignment horizontal="center" vertical="center"/>
    </xf>
    <xf numFmtId="176" fontId="19" fillId="0" borderId="1" xfId="0" applyNumberFormat="1" applyFont="1" applyFill="1" applyBorder="1" applyAlignment="1" applyProtection="1">
      <alignment horizontal="center" vertical="center" wrapText="1" shrinkToFit="1"/>
    </xf>
    <xf numFmtId="49" fontId="19" fillId="0" borderId="1" xfId="0" applyNumberFormat="1" applyFont="1" applyFill="1" applyBorder="1" applyAlignment="1" applyProtection="1">
      <alignment horizontal="center" vertical="center" shrinkToFit="1"/>
    </xf>
    <xf numFmtId="178" fontId="19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177" fontId="19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77" fontId="19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 wrapText="1"/>
    </xf>
    <xf numFmtId="178" fontId="19" fillId="0" borderId="1" xfId="0" applyNumberFormat="1" applyFont="1" applyFill="1" applyBorder="1" applyAlignment="1" applyProtection="1">
      <alignment horizontal="center" vertical="center"/>
    </xf>
    <xf numFmtId="178" fontId="20" fillId="0" borderId="1" xfId="0" applyNumberFormat="1" applyFont="1" applyFill="1" applyBorder="1" applyAlignment="1" applyProtection="1">
      <alignment horizontal="center" vertical="center"/>
    </xf>
    <xf numFmtId="177" fontId="20" fillId="0" borderId="1" xfId="0" applyNumberFormat="1" applyFont="1" applyFill="1" applyBorder="1" applyAlignment="1" applyProtection="1">
      <alignment horizontal="center" vertical="center"/>
    </xf>
    <xf numFmtId="176" fontId="19" fillId="0" borderId="1" xfId="0" applyNumberFormat="1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41;&#25945;&#2816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导出计数_就读学校_1"/>
      <sheetName val="Sheet1"/>
    </sheetNames>
    <sheetDataSet>
      <sheetData sheetId="0"/>
      <sheetData sheetId="1"/>
      <sheetData sheetId="2">
        <row r="2">
          <cell r="C2" t="str">
            <v>计数</v>
          </cell>
          <cell r="D2" t="str">
            <v>小学</v>
          </cell>
        </row>
        <row r="2">
          <cell r="J2" t="str">
            <v>初中</v>
          </cell>
        </row>
        <row r="3">
          <cell r="D3" t="str">
            <v>寄宿生生活补助</v>
          </cell>
          <cell r="E3" t="str">
            <v>补发金额</v>
          </cell>
          <cell r="F3" t="str">
            <v>非寄宿脱贫户学生生活补助</v>
          </cell>
          <cell r="G3" t="str">
            <v>补发金额</v>
          </cell>
          <cell r="H3" t="str">
            <v>非寄宿非脱贫户学生生活补助</v>
          </cell>
          <cell r="I3" t="str">
            <v>补发金额</v>
          </cell>
          <cell r="J3" t="str">
            <v>寄宿生生活补助</v>
          </cell>
          <cell r="K3" t="str">
            <v>补发金额</v>
          </cell>
          <cell r="L3" t="str">
            <v>非寄宿脱贫户学生生活补助</v>
          </cell>
          <cell r="M3" t="str">
            <v>补发金额</v>
          </cell>
          <cell r="N3" t="str">
            <v>非寄宿非脱贫户学生生活补助</v>
          </cell>
        </row>
        <row r="4">
          <cell r="B4" t="str">
            <v>云阳县故陵初级中学</v>
          </cell>
          <cell r="C4">
            <v>809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371</v>
          </cell>
          <cell r="K4">
            <v>46375</v>
          </cell>
          <cell r="L4">
            <v>79</v>
          </cell>
          <cell r="M4">
            <v>5925</v>
          </cell>
          <cell r="N4">
            <v>359</v>
          </cell>
        </row>
        <row r="5">
          <cell r="B5" t="str">
            <v>云阳县南溪中学校</v>
          </cell>
          <cell r="C5">
            <v>717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675</v>
          </cell>
          <cell r="K5">
            <v>83000</v>
          </cell>
          <cell r="L5">
            <v>20</v>
          </cell>
          <cell r="M5">
            <v>1500</v>
          </cell>
          <cell r="N5">
            <v>22</v>
          </cell>
        </row>
        <row r="6">
          <cell r="B6" t="str">
            <v>云阳县天景初级中学</v>
          </cell>
          <cell r="C6">
            <v>711</v>
          </cell>
          <cell r="D6">
            <v>0</v>
          </cell>
          <cell r="E6">
            <v>0</v>
          </cell>
          <cell r="F6">
            <v>33</v>
          </cell>
          <cell r="G6">
            <v>3712.5</v>
          </cell>
          <cell r="H6">
            <v>99</v>
          </cell>
          <cell r="I6">
            <v>6187.5</v>
          </cell>
          <cell r="J6">
            <v>179</v>
          </cell>
          <cell r="K6">
            <v>21750</v>
          </cell>
          <cell r="L6">
            <v>128</v>
          </cell>
          <cell r="M6">
            <v>9600</v>
          </cell>
          <cell r="N6">
            <v>272</v>
          </cell>
        </row>
        <row r="7">
          <cell r="B7" t="str">
            <v>云阳县路阳镇路阳小学</v>
          </cell>
          <cell r="C7">
            <v>649</v>
          </cell>
          <cell r="D7">
            <v>11</v>
          </cell>
          <cell r="E7">
            <v>0</v>
          </cell>
          <cell r="F7">
            <v>111</v>
          </cell>
          <cell r="G7">
            <v>12487.5</v>
          </cell>
          <cell r="H7">
            <v>318</v>
          </cell>
          <cell r="I7">
            <v>19875</v>
          </cell>
          <cell r="J7">
            <v>186</v>
          </cell>
          <cell r="K7">
            <v>23250</v>
          </cell>
          <cell r="L7">
            <v>15</v>
          </cell>
          <cell r="M7">
            <v>1125</v>
          </cell>
          <cell r="N7">
            <v>8</v>
          </cell>
        </row>
        <row r="8">
          <cell r="B8" t="str">
            <v>云阳县龙角初级中学</v>
          </cell>
          <cell r="C8">
            <v>627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627</v>
          </cell>
          <cell r="K8">
            <v>77875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云阳县沙沱初级中学</v>
          </cell>
          <cell r="C9">
            <v>621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539</v>
          </cell>
          <cell r="K9">
            <v>67250</v>
          </cell>
          <cell r="L9">
            <v>56</v>
          </cell>
          <cell r="M9">
            <v>4200</v>
          </cell>
          <cell r="N9">
            <v>26</v>
          </cell>
        </row>
        <row r="10">
          <cell r="B10" t="str">
            <v>云阳县第二初级中学</v>
          </cell>
          <cell r="C10">
            <v>588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216</v>
          </cell>
          <cell r="K10">
            <v>26250</v>
          </cell>
          <cell r="L10">
            <v>123</v>
          </cell>
          <cell r="M10">
            <v>0</v>
          </cell>
          <cell r="N10">
            <v>249</v>
          </cell>
        </row>
        <row r="11">
          <cell r="B11" t="str">
            <v>云阳县黄龙初级中学</v>
          </cell>
          <cell r="C11">
            <v>573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253</v>
          </cell>
          <cell r="K11">
            <v>31125</v>
          </cell>
          <cell r="L11">
            <v>73</v>
          </cell>
          <cell r="M11">
            <v>5475</v>
          </cell>
          <cell r="N11">
            <v>247</v>
          </cell>
        </row>
        <row r="12">
          <cell r="B12" t="str">
            <v>云阳江口中学校</v>
          </cell>
          <cell r="C12">
            <v>533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498</v>
          </cell>
          <cell r="K12">
            <v>62000</v>
          </cell>
          <cell r="L12">
            <v>8</v>
          </cell>
          <cell r="M12">
            <v>600</v>
          </cell>
          <cell r="N12">
            <v>27</v>
          </cell>
        </row>
        <row r="13">
          <cell r="B13" t="str">
            <v>云阳县盘龙街道盘石小学</v>
          </cell>
          <cell r="C13">
            <v>506</v>
          </cell>
          <cell r="D13">
            <v>4</v>
          </cell>
          <cell r="E13">
            <v>0</v>
          </cell>
          <cell r="F13">
            <v>98</v>
          </cell>
          <cell r="G13">
            <v>11025</v>
          </cell>
          <cell r="H13">
            <v>404</v>
          </cell>
          <cell r="I13">
            <v>25250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 t="str">
            <v>云阳县龙洞镇龙洞小学</v>
          </cell>
          <cell r="C14">
            <v>487</v>
          </cell>
          <cell r="D14">
            <v>19</v>
          </cell>
          <cell r="E14">
            <v>1875</v>
          </cell>
          <cell r="F14">
            <v>97</v>
          </cell>
          <cell r="G14">
            <v>10912.5</v>
          </cell>
          <cell r="H14">
            <v>183</v>
          </cell>
          <cell r="I14">
            <v>11437.5</v>
          </cell>
          <cell r="J14">
            <v>40</v>
          </cell>
          <cell r="K14">
            <v>4875</v>
          </cell>
          <cell r="L14">
            <v>40</v>
          </cell>
          <cell r="M14">
            <v>3000</v>
          </cell>
          <cell r="N14">
            <v>108</v>
          </cell>
        </row>
        <row r="15">
          <cell r="B15" t="str">
            <v>云阳县凤鸣镇凤鸣小学</v>
          </cell>
          <cell r="C15">
            <v>484</v>
          </cell>
          <cell r="D15">
            <v>8</v>
          </cell>
          <cell r="E15">
            <v>125</v>
          </cell>
          <cell r="F15">
            <v>172</v>
          </cell>
          <cell r="G15">
            <v>19350</v>
          </cell>
          <cell r="H15">
            <v>304</v>
          </cell>
          <cell r="I15">
            <v>19000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云阳县小江初级中学</v>
          </cell>
          <cell r="C16">
            <v>433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433</v>
          </cell>
          <cell r="K16">
            <v>53250</v>
          </cell>
          <cell r="L16">
            <v>0</v>
          </cell>
          <cell r="M16">
            <v>0</v>
          </cell>
          <cell r="N16">
            <v>0</v>
          </cell>
        </row>
        <row r="17">
          <cell r="B17" t="str">
            <v>云阳县龙池初级中学</v>
          </cell>
          <cell r="C17">
            <v>427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425</v>
          </cell>
          <cell r="K17">
            <v>52750</v>
          </cell>
          <cell r="L17">
            <v>0</v>
          </cell>
          <cell r="M17">
            <v>0</v>
          </cell>
          <cell r="N17">
            <v>2</v>
          </cell>
        </row>
        <row r="18">
          <cell r="B18" t="str">
            <v>云阳县盛堡初级中学</v>
          </cell>
          <cell r="C18">
            <v>402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402</v>
          </cell>
          <cell r="K18">
            <v>50125</v>
          </cell>
          <cell r="L18">
            <v>0</v>
          </cell>
          <cell r="M18">
            <v>0</v>
          </cell>
          <cell r="N18">
            <v>0</v>
          </cell>
        </row>
        <row r="19">
          <cell r="B19" t="str">
            <v>云阳县向阳初级中学</v>
          </cell>
          <cell r="C19">
            <v>399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399</v>
          </cell>
          <cell r="K19">
            <v>49750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>云阳实验中学校</v>
          </cell>
          <cell r="C20">
            <v>385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114</v>
          </cell>
          <cell r="K20">
            <v>14250</v>
          </cell>
          <cell r="L20">
            <v>63</v>
          </cell>
          <cell r="M20">
            <v>0</v>
          </cell>
          <cell r="N20">
            <v>208</v>
          </cell>
        </row>
        <row r="21">
          <cell r="B21" t="str">
            <v>云阳县红狮初级中学</v>
          </cell>
          <cell r="C21">
            <v>373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373</v>
          </cell>
          <cell r="K21">
            <v>46250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云阳县江口镇江口小学</v>
          </cell>
          <cell r="C22">
            <v>421</v>
          </cell>
          <cell r="D22">
            <v>5</v>
          </cell>
          <cell r="E22">
            <v>0</v>
          </cell>
          <cell r="F22">
            <v>268</v>
          </cell>
          <cell r="G22">
            <v>30150</v>
          </cell>
          <cell r="H22">
            <v>148</v>
          </cell>
          <cell r="I22">
            <v>9250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云阳县第一初级中学</v>
          </cell>
          <cell r="C23">
            <v>359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95</v>
          </cell>
          <cell r="K23">
            <v>11625</v>
          </cell>
          <cell r="L23">
            <v>104</v>
          </cell>
          <cell r="M23">
            <v>0</v>
          </cell>
          <cell r="N23">
            <v>160</v>
          </cell>
        </row>
        <row r="24">
          <cell r="B24" t="str">
            <v>云阳县第四初级中学</v>
          </cell>
          <cell r="C24">
            <v>335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192</v>
          </cell>
          <cell r="K24">
            <v>23750</v>
          </cell>
          <cell r="L24">
            <v>49</v>
          </cell>
          <cell r="M24">
            <v>0</v>
          </cell>
          <cell r="N24">
            <v>94</v>
          </cell>
        </row>
        <row r="25">
          <cell r="B25" t="str">
            <v>云阳县高阳中学校</v>
          </cell>
          <cell r="C25">
            <v>335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19</v>
          </cell>
          <cell r="K25">
            <v>2250</v>
          </cell>
          <cell r="L25">
            <v>66</v>
          </cell>
          <cell r="M25">
            <v>4950</v>
          </cell>
          <cell r="N25">
            <v>250</v>
          </cell>
        </row>
        <row r="26">
          <cell r="B26" t="str">
            <v>云阳县南溪镇水市小学</v>
          </cell>
          <cell r="C26">
            <v>320</v>
          </cell>
          <cell r="D26">
            <v>0</v>
          </cell>
          <cell r="E26">
            <v>0</v>
          </cell>
          <cell r="F26">
            <v>196</v>
          </cell>
          <cell r="G26">
            <v>22050</v>
          </cell>
          <cell r="H26">
            <v>124</v>
          </cell>
          <cell r="I26">
            <v>7750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云阳县民德小学</v>
          </cell>
          <cell r="C27">
            <v>301</v>
          </cell>
          <cell r="D27">
            <v>3</v>
          </cell>
          <cell r="E27">
            <v>0</v>
          </cell>
          <cell r="F27">
            <v>93</v>
          </cell>
          <cell r="G27">
            <v>0</v>
          </cell>
          <cell r="H27">
            <v>205</v>
          </cell>
          <cell r="I27">
            <v>12812.5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 t="str">
            <v>云阳县第三初级中学</v>
          </cell>
          <cell r="C28">
            <v>285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4</v>
          </cell>
          <cell r="K28">
            <v>0</v>
          </cell>
          <cell r="L28">
            <v>98</v>
          </cell>
          <cell r="M28">
            <v>0</v>
          </cell>
          <cell r="N28">
            <v>183</v>
          </cell>
        </row>
        <row r="29">
          <cell r="B29" t="str">
            <v>云阳县江口镇盛堡小学</v>
          </cell>
          <cell r="C29">
            <v>285</v>
          </cell>
          <cell r="D29">
            <v>6</v>
          </cell>
          <cell r="E29">
            <v>125</v>
          </cell>
          <cell r="F29">
            <v>84</v>
          </cell>
          <cell r="G29">
            <v>9450</v>
          </cell>
          <cell r="H29">
            <v>195</v>
          </cell>
          <cell r="I29">
            <v>12187.5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云阳县故陵镇故陵小学</v>
          </cell>
          <cell r="C30">
            <v>283</v>
          </cell>
          <cell r="D30">
            <v>4</v>
          </cell>
          <cell r="E30">
            <v>0</v>
          </cell>
          <cell r="F30">
            <v>170</v>
          </cell>
          <cell r="G30">
            <v>19125</v>
          </cell>
          <cell r="H30">
            <v>109</v>
          </cell>
          <cell r="I30">
            <v>62.5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云阳县初三中黄石校区</v>
          </cell>
          <cell r="C31">
            <v>276</v>
          </cell>
          <cell r="D31">
            <v>4</v>
          </cell>
          <cell r="E31">
            <v>250</v>
          </cell>
          <cell r="F31">
            <v>45</v>
          </cell>
          <cell r="G31">
            <v>5062.5</v>
          </cell>
          <cell r="H31">
            <v>33</v>
          </cell>
          <cell r="I31">
            <v>2062.5</v>
          </cell>
          <cell r="J31">
            <v>167</v>
          </cell>
          <cell r="K31">
            <v>20875</v>
          </cell>
          <cell r="L31">
            <v>15</v>
          </cell>
          <cell r="M31">
            <v>1125</v>
          </cell>
          <cell r="N31">
            <v>12</v>
          </cell>
        </row>
        <row r="32">
          <cell r="B32" t="str">
            <v>云阳县后叶镇后叶小学</v>
          </cell>
          <cell r="C32">
            <v>273</v>
          </cell>
          <cell r="D32">
            <v>16</v>
          </cell>
          <cell r="E32">
            <v>1875</v>
          </cell>
          <cell r="F32">
            <v>29</v>
          </cell>
          <cell r="G32">
            <v>3262.5</v>
          </cell>
          <cell r="H32">
            <v>96</v>
          </cell>
          <cell r="I32">
            <v>6000</v>
          </cell>
          <cell r="J32">
            <v>68</v>
          </cell>
          <cell r="K32">
            <v>8500</v>
          </cell>
          <cell r="L32">
            <v>16</v>
          </cell>
          <cell r="M32">
            <v>1200</v>
          </cell>
          <cell r="N32">
            <v>48</v>
          </cell>
        </row>
        <row r="33">
          <cell r="B33" t="str">
            <v>云阳县高阳镇高阳小学</v>
          </cell>
          <cell r="C33">
            <v>253</v>
          </cell>
          <cell r="D33">
            <v>1</v>
          </cell>
          <cell r="E33">
            <v>0</v>
          </cell>
          <cell r="F33">
            <v>136</v>
          </cell>
          <cell r="G33">
            <v>15300</v>
          </cell>
          <cell r="H33">
            <v>116</v>
          </cell>
          <cell r="I33">
            <v>7250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中山外国语学校</v>
          </cell>
          <cell r="C34">
            <v>252</v>
          </cell>
          <cell r="D34">
            <v>97</v>
          </cell>
          <cell r="E34">
            <v>12125</v>
          </cell>
          <cell r="F34">
            <v>6</v>
          </cell>
          <cell r="G34">
            <v>0</v>
          </cell>
          <cell r="H34">
            <v>4</v>
          </cell>
          <cell r="I34">
            <v>250</v>
          </cell>
          <cell r="J34">
            <v>128</v>
          </cell>
          <cell r="K34">
            <v>16000</v>
          </cell>
          <cell r="L34">
            <v>6</v>
          </cell>
          <cell r="M34">
            <v>0</v>
          </cell>
          <cell r="N34">
            <v>11</v>
          </cell>
        </row>
        <row r="35">
          <cell r="B35" t="str">
            <v>云阳县养鹿初级中学</v>
          </cell>
          <cell r="C35">
            <v>243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121</v>
          </cell>
          <cell r="K35">
            <v>14250</v>
          </cell>
          <cell r="L35">
            <v>69</v>
          </cell>
          <cell r="M35">
            <v>5175</v>
          </cell>
          <cell r="N35">
            <v>53</v>
          </cell>
        </row>
        <row r="36">
          <cell r="B36" t="str">
            <v>云阳县盘石中学校</v>
          </cell>
          <cell r="C36">
            <v>238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42</v>
          </cell>
          <cell r="K36">
            <v>4750</v>
          </cell>
          <cell r="L36">
            <v>50</v>
          </cell>
          <cell r="M36">
            <v>3750</v>
          </cell>
          <cell r="N36">
            <v>146</v>
          </cell>
        </row>
        <row r="37">
          <cell r="B37" t="str">
            <v>云阳县宝坪初级中学</v>
          </cell>
          <cell r="C37">
            <v>233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217</v>
          </cell>
          <cell r="K37">
            <v>26750</v>
          </cell>
          <cell r="L37">
            <v>1</v>
          </cell>
          <cell r="M37">
            <v>75</v>
          </cell>
          <cell r="N37">
            <v>15</v>
          </cell>
        </row>
        <row r="38">
          <cell r="B38" t="str">
            <v>云阳县龙市初级中学</v>
          </cell>
          <cell r="C38">
            <v>232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232</v>
          </cell>
          <cell r="K38">
            <v>29000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云阳县平安镇平安小学</v>
          </cell>
          <cell r="C39">
            <v>227</v>
          </cell>
          <cell r="D39">
            <v>2</v>
          </cell>
          <cell r="E39">
            <v>0</v>
          </cell>
          <cell r="F39">
            <v>91</v>
          </cell>
          <cell r="G39">
            <v>10237.5</v>
          </cell>
          <cell r="H39">
            <v>134</v>
          </cell>
          <cell r="I39">
            <v>8375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云阳县特殊教育学校</v>
          </cell>
          <cell r="C40">
            <v>227</v>
          </cell>
          <cell r="D40">
            <v>52</v>
          </cell>
          <cell r="E40">
            <v>6125</v>
          </cell>
          <cell r="F40">
            <v>8</v>
          </cell>
          <cell r="G40">
            <v>900</v>
          </cell>
          <cell r="H40">
            <v>79</v>
          </cell>
          <cell r="I40">
            <v>4937.5</v>
          </cell>
          <cell r="J40">
            <v>70</v>
          </cell>
          <cell r="K40">
            <v>8500</v>
          </cell>
          <cell r="L40">
            <v>2</v>
          </cell>
          <cell r="M40">
            <v>150</v>
          </cell>
          <cell r="N40">
            <v>16</v>
          </cell>
        </row>
        <row r="41">
          <cell r="B41" t="str">
            <v>云阳县红狮镇彭咏梧小学</v>
          </cell>
          <cell r="C41">
            <v>222</v>
          </cell>
          <cell r="D41">
            <v>4</v>
          </cell>
          <cell r="E41">
            <v>0</v>
          </cell>
          <cell r="F41">
            <v>89</v>
          </cell>
          <cell r="G41">
            <v>10012.5</v>
          </cell>
          <cell r="H41">
            <v>129</v>
          </cell>
          <cell r="I41">
            <v>8062.5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云阳县沙市镇沙市小学</v>
          </cell>
          <cell r="C42">
            <v>205</v>
          </cell>
          <cell r="D42">
            <v>2</v>
          </cell>
          <cell r="E42">
            <v>0</v>
          </cell>
          <cell r="F42">
            <v>100</v>
          </cell>
          <cell r="G42">
            <v>11250</v>
          </cell>
          <cell r="H42">
            <v>103</v>
          </cell>
          <cell r="I42">
            <v>6437.5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 t="str">
            <v>云阳县双土九年制学校</v>
          </cell>
          <cell r="C43">
            <v>205</v>
          </cell>
          <cell r="D43">
            <v>1</v>
          </cell>
          <cell r="E43">
            <v>125</v>
          </cell>
          <cell r="F43">
            <v>71</v>
          </cell>
          <cell r="G43">
            <v>7987.5</v>
          </cell>
          <cell r="H43">
            <v>102</v>
          </cell>
          <cell r="I43">
            <v>6375</v>
          </cell>
          <cell r="J43">
            <v>11</v>
          </cell>
          <cell r="K43">
            <v>1375</v>
          </cell>
          <cell r="L43">
            <v>8</v>
          </cell>
          <cell r="M43">
            <v>600</v>
          </cell>
          <cell r="N43">
            <v>12</v>
          </cell>
        </row>
        <row r="44">
          <cell r="B44" t="str">
            <v>云阳县鱼泉镇鱼泉小学</v>
          </cell>
          <cell r="C44">
            <v>203</v>
          </cell>
          <cell r="D44">
            <v>18</v>
          </cell>
          <cell r="E44">
            <v>1500</v>
          </cell>
          <cell r="F44">
            <v>98</v>
          </cell>
          <cell r="G44">
            <v>11025</v>
          </cell>
          <cell r="H44">
            <v>87</v>
          </cell>
          <cell r="I44">
            <v>5437.5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云阳县农坝镇农坝小学</v>
          </cell>
          <cell r="C45">
            <v>201</v>
          </cell>
          <cell r="D45">
            <v>8</v>
          </cell>
          <cell r="E45">
            <v>625</v>
          </cell>
          <cell r="F45">
            <v>147</v>
          </cell>
          <cell r="G45">
            <v>16537.5</v>
          </cell>
          <cell r="H45">
            <v>46</v>
          </cell>
          <cell r="I45">
            <v>2875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云阳县耀灵乡耀灵小学</v>
          </cell>
          <cell r="C46">
            <v>199</v>
          </cell>
          <cell r="D46">
            <v>126</v>
          </cell>
          <cell r="E46">
            <v>15625</v>
          </cell>
          <cell r="F46">
            <v>25</v>
          </cell>
          <cell r="G46">
            <v>2812.5</v>
          </cell>
          <cell r="H46">
            <v>48</v>
          </cell>
          <cell r="I46">
            <v>3000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云阳县海峡小学</v>
          </cell>
          <cell r="C47">
            <v>196</v>
          </cell>
          <cell r="D47">
            <v>1</v>
          </cell>
          <cell r="E47">
            <v>0</v>
          </cell>
          <cell r="F47">
            <v>81</v>
          </cell>
          <cell r="G47">
            <v>0</v>
          </cell>
          <cell r="H47">
            <v>114</v>
          </cell>
          <cell r="I47">
            <v>7125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云阳县云硐初级中学</v>
          </cell>
          <cell r="C48">
            <v>193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175</v>
          </cell>
          <cell r="K48">
            <v>21750</v>
          </cell>
          <cell r="L48">
            <v>5</v>
          </cell>
          <cell r="M48">
            <v>375</v>
          </cell>
          <cell r="N48">
            <v>13</v>
          </cell>
        </row>
        <row r="49">
          <cell r="B49" t="str">
            <v>云阳县南溪镇述仙桥小学</v>
          </cell>
          <cell r="C49">
            <v>183</v>
          </cell>
          <cell r="D49">
            <v>2</v>
          </cell>
          <cell r="E49">
            <v>250</v>
          </cell>
          <cell r="F49">
            <v>64</v>
          </cell>
          <cell r="G49">
            <v>7200</v>
          </cell>
          <cell r="H49">
            <v>117</v>
          </cell>
          <cell r="I49">
            <v>7312.5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云阳凤鸣中学校</v>
          </cell>
          <cell r="C50">
            <v>175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32</v>
          </cell>
          <cell r="K50">
            <v>4000</v>
          </cell>
          <cell r="L50">
            <v>36</v>
          </cell>
          <cell r="M50">
            <v>2700</v>
          </cell>
          <cell r="N50">
            <v>107</v>
          </cell>
        </row>
        <row r="51">
          <cell r="B51" t="str">
            <v>云阳县桑坪镇桑坪小学</v>
          </cell>
          <cell r="C51">
            <v>174</v>
          </cell>
          <cell r="D51">
            <v>1</v>
          </cell>
          <cell r="E51">
            <v>0</v>
          </cell>
          <cell r="F51">
            <v>51</v>
          </cell>
          <cell r="G51">
            <v>5737.5</v>
          </cell>
          <cell r="H51">
            <v>122</v>
          </cell>
          <cell r="I51">
            <v>7625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云阳县堰坪镇堰坪小学</v>
          </cell>
          <cell r="C52">
            <v>174</v>
          </cell>
          <cell r="D52">
            <v>4</v>
          </cell>
          <cell r="E52">
            <v>500</v>
          </cell>
          <cell r="F52">
            <v>32</v>
          </cell>
          <cell r="G52">
            <v>3600</v>
          </cell>
          <cell r="H52">
            <v>138</v>
          </cell>
          <cell r="I52">
            <v>8625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云阳县巴阳镇巴阳小学</v>
          </cell>
          <cell r="C53">
            <v>172</v>
          </cell>
          <cell r="D53">
            <v>4</v>
          </cell>
          <cell r="E53">
            <v>0</v>
          </cell>
          <cell r="F53">
            <v>43</v>
          </cell>
          <cell r="G53">
            <v>4837.5</v>
          </cell>
          <cell r="H53">
            <v>125</v>
          </cell>
          <cell r="I53">
            <v>7812.5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云阳双江中学校</v>
          </cell>
          <cell r="C54">
            <v>172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63</v>
          </cell>
          <cell r="K54">
            <v>7875</v>
          </cell>
          <cell r="L54">
            <v>31</v>
          </cell>
          <cell r="M54">
            <v>0</v>
          </cell>
          <cell r="N54">
            <v>78</v>
          </cell>
        </row>
        <row r="55">
          <cell r="B55" t="str">
            <v>云阳县人和街道立新小学</v>
          </cell>
          <cell r="C55">
            <v>170</v>
          </cell>
          <cell r="D55">
            <v>1</v>
          </cell>
          <cell r="E55">
            <v>0</v>
          </cell>
          <cell r="F55">
            <v>49</v>
          </cell>
          <cell r="G55">
            <v>5512.5</v>
          </cell>
          <cell r="H55">
            <v>120</v>
          </cell>
          <cell r="I55">
            <v>7500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云阳县实验小学</v>
          </cell>
          <cell r="C56">
            <v>158</v>
          </cell>
          <cell r="D56">
            <v>2</v>
          </cell>
          <cell r="E56">
            <v>0</v>
          </cell>
          <cell r="F56">
            <v>19</v>
          </cell>
          <cell r="G56">
            <v>0</v>
          </cell>
          <cell r="H56">
            <v>137</v>
          </cell>
          <cell r="I56">
            <v>8562.5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云阳县栖霞镇栖霞小学</v>
          </cell>
          <cell r="C57">
            <v>151</v>
          </cell>
          <cell r="D57">
            <v>1</v>
          </cell>
          <cell r="E57">
            <v>0</v>
          </cell>
          <cell r="F57">
            <v>54</v>
          </cell>
          <cell r="G57">
            <v>6075</v>
          </cell>
          <cell r="H57">
            <v>96</v>
          </cell>
          <cell r="I57">
            <v>6000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云阳县人和初级中学</v>
          </cell>
          <cell r="C58">
            <v>151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114</v>
          </cell>
          <cell r="K58">
            <v>14000</v>
          </cell>
          <cell r="L58">
            <v>20</v>
          </cell>
          <cell r="M58">
            <v>1500</v>
          </cell>
          <cell r="N58">
            <v>17</v>
          </cell>
        </row>
        <row r="59">
          <cell r="B59" t="str">
            <v>云阳县北城小学</v>
          </cell>
          <cell r="C59">
            <v>143</v>
          </cell>
          <cell r="D59">
            <v>0</v>
          </cell>
          <cell r="E59">
            <v>0</v>
          </cell>
          <cell r="F59">
            <v>83</v>
          </cell>
          <cell r="G59">
            <v>0</v>
          </cell>
          <cell r="H59">
            <v>60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云阳县青龙小学</v>
          </cell>
          <cell r="C60">
            <v>143</v>
          </cell>
          <cell r="D60">
            <v>3</v>
          </cell>
          <cell r="E60">
            <v>0</v>
          </cell>
          <cell r="F60">
            <v>42</v>
          </cell>
          <cell r="G60">
            <v>0</v>
          </cell>
          <cell r="H60">
            <v>98</v>
          </cell>
          <cell r="I60">
            <v>6125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云阳县蔈草镇蔈草小学</v>
          </cell>
          <cell r="C61">
            <v>142</v>
          </cell>
          <cell r="D61">
            <v>2</v>
          </cell>
          <cell r="E61">
            <v>0</v>
          </cell>
          <cell r="F61">
            <v>45</v>
          </cell>
          <cell r="G61">
            <v>5062.5</v>
          </cell>
          <cell r="H61">
            <v>95</v>
          </cell>
          <cell r="I61">
            <v>5937.5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云阳县水口镇水口小学</v>
          </cell>
          <cell r="C62">
            <v>141</v>
          </cell>
          <cell r="D62">
            <v>3</v>
          </cell>
          <cell r="E62">
            <v>0</v>
          </cell>
          <cell r="F62">
            <v>51</v>
          </cell>
          <cell r="G62">
            <v>5737.5</v>
          </cell>
          <cell r="H62">
            <v>87</v>
          </cell>
          <cell r="I62">
            <v>5437.5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云阳县泥溪镇泥溪小学</v>
          </cell>
          <cell r="C63">
            <v>138</v>
          </cell>
          <cell r="D63">
            <v>86</v>
          </cell>
          <cell r="E63">
            <v>10625</v>
          </cell>
          <cell r="F63">
            <v>21</v>
          </cell>
          <cell r="G63">
            <v>2362.5</v>
          </cell>
          <cell r="H63">
            <v>31</v>
          </cell>
          <cell r="I63">
            <v>1937.5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云阳县蔈草镇歧阳小学</v>
          </cell>
          <cell r="C64">
            <v>133</v>
          </cell>
          <cell r="D64">
            <v>87</v>
          </cell>
          <cell r="E64">
            <v>10875</v>
          </cell>
          <cell r="F64">
            <v>14</v>
          </cell>
          <cell r="G64">
            <v>1575</v>
          </cell>
          <cell r="H64">
            <v>32</v>
          </cell>
          <cell r="I64">
            <v>2000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云阳县龙角镇龙角小学</v>
          </cell>
          <cell r="C65">
            <v>130</v>
          </cell>
          <cell r="D65">
            <v>1</v>
          </cell>
          <cell r="E65">
            <v>0</v>
          </cell>
          <cell r="F65">
            <v>90</v>
          </cell>
          <cell r="G65">
            <v>10125</v>
          </cell>
          <cell r="H65">
            <v>39</v>
          </cell>
          <cell r="I65">
            <v>2437.5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云阳县双龙镇双水小学</v>
          </cell>
          <cell r="C66">
            <v>131</v>
          </cell>
          <cell r="D66">
            <v>3</v>
          </cell>
          <cell r="E66">
            <v>0</v>
          </cell>
          <cell r="F66">
            <v>29</v>
          </cell>
          <cell r="G66">
            <v>3262.5</v>
          </cell>
          <cell r="H66">
            <v>99</v>
          </cell>
          <cell r="I66">
            <v>6387.5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云阳县师范附属小学</v>
          </cell>
          <cell r="C67">
            <v>127</v>
          </cell>
          <cell r="D67">
            <v>2</v>
          </cell>
          <cell r="E67">
            <v>0</v>
          </cell>
          <cell r="F67">
            <v>42</v>
          </cell>
          <cell r="G67">
            <v>0</v>
          </cell>
          <cell r="H67">
            <v>83</v>
          </cell>
          <cell r="I67">
            <v>5187.5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云阳县江口镇向阳小学</v>
          </cell>
          <cell r="C68">
            <v>125</v>
          </cell>
          <cell r="D68">
            <v>5</v>
          </cell>
          <cell r="E68">
            <v>0</v>
          </cell>
          <cell r="F68">
            <v>57</v>
          </cell>
          <cell r="G68">
            <v>6412.5</v>
          </cell>
          <cell r="H68">
            <v>63</v>
          </cell>
          <cell r="I68">
            <v>3937.5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云阳县人和街道莲花小学</v>
          </cell>
          <cell r="C69">
            <v>120</v>
          </cell>
          <cell r="D69">
            <v>0</v>
          </cell>
          <cell r="E69">
            <v>0</v>
          </cell>
          <cell r="F69">
            <v>22</v>
          </cell>
          <cell r="G69">
            <v>2475</v>
          </cell>
          <cell r="H69">
            <v>98</v>
          </cell>
          <cell r="I69">
            <v>6125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云阳县江口镇千丘小学</v>
          </cell>
          <cell r="C70">
            <v>113</v>
          </cell>
          <cell r="D70">
            <v>1</v>
          </cell>
          <cell r="E70">
            <v>125</v>
          </cell>
          <cell r="F70">
            <v>51</v>
          </cell>
          <cell r="G70">
            <v>5737.5</v>
          </cell>
          <cell r="H70">
            <v>61</v>
          </cell>
          <cell r="I70">
            <v>3812.5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云阳县渠马镇渠马小学</v>
          </cell>
          <cell r="C71">
            <v>110</v>
          </cell>
          <cell r="D71">
            <v>4</v>
          </cell>
          <cell r="E71">
            <v>0</v>
          </cell>
          <cell r="F71">
            <v>21</v>
          </cell>
          <cell r="G71">
            <v>2362.5</v>
          </cell>
          <cell r="H71">
            <v>85</v>
          </cell>
          <cell r="I71">
            <v>5312.5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云阳县双江小学</v>
          </cell>
          <cell r="C72">
            <v>106</v>
          </cell>
          <cell r="D72">
            <v>0</v>
          </cell>
          <cell r="E72">
            <v>0</v>
          </cell>
          <cell r="F72">
            <v>40</v>
          </cell>
          <cell r="G72">
            <v>0</v>
          </cell>
          <cell r="H72">
            <v>66</v>
          </cell>
          <cell r="I72">
            <v>4125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云阳县外郎初级中学</v>
          </cell>
          <cell r="C73">
            <v>104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104</v>
          </cell>
          <cell r="K73">
            <v>12875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云阳县青龙街道复兴小学</v>
          </cell>
          <cell r="C74">
            <v>103</v>
          </cell>
          <cell r="D74">
            <v>0</v>
          </cell>
          <cell r="E74">
            <v>0</v>
          </cell>
          <cell r="F74">
            <v>28</v>
          </cell>
          <cell r="G74">
            <v>3150</v>
          </cell>
          <cell r="H74">
            <v>75</v>
          </cell>
          <cell r="I74">
            <v>4687.5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云阳县外郎乡外郎小学</v>
          </cell>
          <cell r="C75">
            <v>102</v>
          </cell>
          <cell r="D75">
            <v>19</v>
          </cell>
          <cell r="E75">
            <v>2375</v>
          </cell>
          <cell r="F75">
            <v>28</v>
          </cell>
          <cell r="G75">
            <v>3150</v>
          </cell>
          <cell r="H75">
            <v>55</v>
          </cell>
          <cell r="I75">
            <v>3437.5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云阳县宝坪镇宝坪小学</v>
          </cell>
          <cell r="C76">
            <v>100</v>
          </cell>
          <cell r="D76">
            <v>1</v>
          </cell>
          <cell r="E76">
            <v>0</v>
          </cell>
          <cell r="F76">
            <v>30</v>
          </cell>
          <cell r="G76">
            <v>3375</v>
          </cell>
          <cell r="H76">
            <v>69</v>
          </cell>
          <cell r="I76">
            <v>4312.5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云阳县江口镇帆水小学</v>
          </cell>
          <cell r="C77">
            <v>96</v>
          </cell>
          <cell r="D77">
            <v>11</v>
          </cell>
          <cell r="E77">
            <v>1375</v>
          </cell>
          <cell r="F77">
            <v>13</v>
          </cell>
          <cell r="G77">
            <v>1462.5</v>
          </cell>
          <cell r="H77">
            <v>72</v>
          </cell>
          <cell r="I77">
            <v>4500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云阳县水口初级中学</v>
          </cell>
          <cell r="C78">
            <v>96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42</v>
          </cell>
          <cell r="K78">
            <v>4875</v>
          </cell>
          <cell r="L78">
            <v>9</v>
          </cell>
          <cell r="M78">
            <v>675</v>
          </cell>
          <cell r="N78">
            <v>45</v>
          </cell>
        </row>
        <row r="79">
          <cell r="B79" t="str">
            <v>云阳县清水土家族乡云龙小学</v>
          </cell>
          <cell r="C79">
            <v>93</v>
          </cell>
          <cell r="D79">
            <v>22</v>
          </cell>
          <cell r="E79">
            <v>2750</v>
          </cell>
          <cell r="F79">
            <v>47</v>
          </cell>
          <cell r="G79">
            <v>5287.5</v>
          </cell>
          <cell r="H79">
            <v>24</v>
          </cell>
          <cell r="I79">
            <v>1500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云阳县平安镇白龙小学</v>
          </cell>
          <cell r="C80">
            <v>91</v>
          </cell>
          <cell r="D80">
            <v>2</v>
          </cell>
          <cell r="E80">
            <v>0</v>
          </cell>
          <cell r="F80">
            <v>24</v>
          </cell>
          <cell r="G80">
            <v>2700</v>
          </cell>
          <cell r="H80">
            <v>65</v>
          </cell>
          <cell r="I80">
            <v>4062.5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云阳县桑坪镇团坝小学</v>
          </cell>
          <cell r="C81">
            <v>84</v>
          </cell>
          <cell r="D81">
            <v>1</v>
          </cell>
          <cell r="E81">
            <v>0</v>
          </cell>
          <cell r="F81">
            <v>18</v>
          </cell>
          <cell r="G81">
            <v>2025</v>
          </cell>
          <cell r="H81">
            <v>65</v>
          </cell>
          <cell r="I81">
            <v>4062.5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云阳县新津乡新津小学</v>
          </cell>
          <cell r="C82">
            <v>84</v>
          </cell>
          <cell r="D82">
            <v>1</v>
          </cell>
          <cell r="E82">
            <v>0</v>
          </cell>
          <cell r="F82">
            <v>22</v>
          </cell>
          <cell r="G82">
            <v>2475</v>
          </cell>
          <cell r="H82">
            <v>61</v>
          </cell>
          <cell r="I82">
            <v>3812.5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云阳县大阳乡大阳小学</v>
          </cell>
          <cell r="C83">
            <v>83</v>
          </cell>
          <cell r="D83">
            <v>3</v>
          </cell>
          <cell r="E83">
            <v>125</v>
          </cell>
          <cell r="F83">
            <v>21</v>
          </cell>
          <cell r="G83">
            <v>2362.5</v>
          </cell>
          <cell r="H83">
            <v>59</v>
          </cell>
          <cell r="I83">
            <v>3687.5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云阳县平安镇龙塘小学</v>
          </cell>
          <cell r="C84">
            <v>82</v>
          </cell>
          <cell r="D84">
            <v>0</v>
          </cell>
          <cell r="E84">
            <v>0</v>
          </cell>
          <cell r="F84">
            <v>25</v>
          </cell>
          <cell r="G84">
            <v>2812.5</v>
          </cell>
          <cell r="H84">
            <v>57</v>
          </cell>
          <cell r="I84">
            <v>3562.5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云阳县紫金小学</v>
          </cell>
          <cell r="C85">
            <v>82</v>
          </cell>
          <cell r="D85">
            <v>3</v>
          </cell>
          <cell r="E85">
            <v>0</v>
          </cell>
          <cell r="F85">
            <v>43</v>
          </cell>
          <cell r="G85">
            <v>0</v>
          </cell>
          <cell r="H85">
            <v>36</v>
          </cell>
          <cell r="I85">
            <v>2250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云阳县洞鹿乡洞鹿小学</v>
          </cell>
          <cell r="C86">
            <v>81</v>
          </cell>
          <cell r="D86">
            <v>40</v>
          </cell>
          <cell r="E86">
            <v>5000</v>
          </cell>
          <cell r="F86">
            <v>33</v>
          </cell>
          <cell r="G86">
            <v>3712.5</v>
          </cell>
          <cell r="H86">
            <v>8</v>
          </cell>
          <cell r="I86">
            <v>500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云阳县巴阳初级中学</v>
          </cell>
          <cell r="C87">
            <v>80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80</v>
          </cell>
          <cell r="K87">
            <v>9375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云阳县凤鸣镇院庄小学</v>
          </cell>
          <cell r="C88">
            <v>79</v>
          </cell>
          <cell r="D88">
            <v>3</v>
          </cell>
          <cell r="E88">
            <v>0</v>
          </cell>
          <cell r="F88">
            <v>27</v>
          </cell>
          <cell r="G88">
            <v>3037.5</v>
          </cell>
          <cell r="H88">
            <v>49</v>
          </cell>
          <cell r="I88">
            <v>3062.5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云阳县凤鸣镇凤桥小学</v>
          </cell>
          <cell r="C89">
            <v>78</v>
          </cell>
          <cell r="D89">
            <v>1</v>
          </cell>
          <cell r="E89">
            <v>0</v>
          </cell>
          <cell r="F89">
            <v>29</v>
          </cell>
          <cell r="G89">
            <v>3262.5</v>
          </cell>
          <cell r="H89">
            <v>48</v>
          </cell>
          <cell r="I89">
            <v>3000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B90" t="str">
            <v>云阳县南溪镇南溪小学</v>
          </cell>
          <cell r="C90">
            <v>75</v>
          </cell>
          <cell r="D90">
            <v>2</v>
          </cell>
          <cell r="E90">
            <v>0</v>
          </cell>
          <cell r="F90">
            <v>18</v>
          </cell>
          <cell r="G90">
            <v>2025</v>
          </cell>
          <cell r="H90">
            <v>55</v>
          </cell>
          <cell r="I90">
            <v>3437.5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云阳县清水土家族乡民族小学</v>
          </cell>
          <cell r="C91">
            <v>74</v>
          </cell>
          <cell r="D91">
            <v>25</v>
          </cell>
          <cell r="E91">
            <v>3125</v>
          </cell>
          <cell r="F91">
            <v>29</v>
          </cell>
          <cell r="G91">
            <v>3262.5</v>
          </cell>
          <cell r="H91">
            <v>20</v>
          </cell>
          <cell r="I91">
            <v>1250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云阳县双龙镇文龙小学</v>
          </cell>
          <cell r="C92">
            <v>72</v>
          </cell>
          <cell r="D92">
            <v>1</v>
          </cell>
          <cell r="E92">
            <v>0</v>
          </cell>
          <cell r="F92">
            <v>32</v>
          </cell>
          <cell r="G92">
            <v>3600</v>
          </cell>
          <cell r="H92">
            <v>39</v>
          </cell>
          <cell r="I92">
            <v>2437.5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B93" t="str">
            <v>云阳县南溪镇新阳小学</v>
          </cell>
          <cell r="C93">
            <v>83</v>
          </cell>
          <cell r="D93">
            <v>3</v>
          </cell>
          <cell r="E93">
            <v>375</v>
          </cell>
          <cell r="F93">
            <v>29</v>
          </cell>
          <cell r="G93">
            <v>3262.5</v>
          </cell>
          <cell r="H93">
            <v>51</v>
          </cell>
          <cell r="I93">
            <v>3187.5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B94" t="str">
            <v>云阳县杏家湾小学</v>
          </cell>
          <cell r="C94">
            <v>63</v>
          </cell>
          <cell r="D94">
            <v>2</v>
          </cell>
          <cell r="E94">
            <v>0</v>
          </cell>
          <cell r="F94">
            <v>9</v>
          </cell>
          <cell r="G94">
            <v>0</v>
          </cell>
          <cell r="H94">
            <v>52</v>
          </cell>
          <cell r="I94">
            <v>3250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>云阳县上坝乡上坝小学</v>
          </cell>
          <cell r="C95">
            <v>60</v>
          </cell>
          <cell r="D95">
            <v>42</v>
          </cell>
          <cell r="E95">
            <v>5250</v>
          </cell>
          <cell r="F95">
            <v>12</v>
          </cell>
          <cell r="G95">
            <v>1350</v>
          </cell>
          <cell r="H95">
            <v>6</v>
          </cell>
          <cell r="I95">
            <v>375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B96" t="str">
            <v>云阳县云阳镇东风小学</v>
          </cell>
          <cell r="C96">
            <v>54</v>
          </cell>
          <cell r="D96">
            <v>19</v>
          </cell>
          <cell r="E96">
            <v>2250</v>
          </cell>
          <cell r="F96">
            <v>10</v>
          </cell>
          <cell r="G96">
            <v>1125</v>
          </cell>
          <cell r="H96">
            <v>25</v>
          </cell>
          <cell r="I96">
            <v>1562.5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>云阳县人和街道人和小学</v>
          </cell>
          <cell r="C97">
            <v>54</v>
          </cell>
          <cell r="D97">
            <v>0</v>
          </cell>
          <cell r="E97">
            <v>0</v>
          </cell>
          <cell r="F97">
            <v>39</v>
          </cell>
          <cell r="G97">
            <v>4387.5</v>
          </cell>
          <cell r="H97">
            <v>15</v>
          </cell>
          <cell r="I97">
            <v>937.5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>云阳县泥溪镇桐林小学</v>
          </cell>
          <cell r="C98">
            <v>54</v>
          </cell>
          <cell r="D98">
            <v>44</v>
          </cell>
          <cell r="E98">
            <v>5500</v>
          </cell>
          <cell r="F98">
            <v>5</v>
          </cell>
          <cell r="G98">
            <v>562.5</v>
          </cell>
          <cell r="H98">
            <v>5</v>
          </cell>
          <cell r="I98">
            <v>312.5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云阳县云安镇云安小学</v>
          </cell>
          <cell r="C99">
            <v>53</v>
          </cell>
          <cell r="D99">
            <v>0</v>
          </cell>
          <cell r="E99">
            <v>0</v>
          </cell>
          <cell r="F99">
            <v>17</v>
          </cell>
          <cell r="G99">
            <v>1912.5</v>
          </cell>
          <cell r="H99">
            <v>36</v>
          </cell>
          <cell r="I99">
            <v>2250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B100" t="str">
            <v>云阳县上坝乡红旗小学</v>
          </cell>
          <cell r="C100">
            <v>52</v>
          </cell>
          <cell r="D100">
            <v>45</v>
          </cell>
          <cell r="E100">
            <v>5625</v>
          </cell>
          <cell r="F100">
            <v>4</v>
          </cell>
          <cell r="G100">
            <v>450</v>
          </cell>
          <cell r="H100">
            <v>3</v>
          </cell>
          <cell r="I100">
            <v>187.5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B101" t="str">
            <v>云阳县养鹿镇养鹿小学</v>
          </cell>
          <cell r="C101">
            <v>49</v>
          </cell>
          <cell r="D101">
            <v>0</v>
          </cell>
          <cell r="E101">
            <v>0</v>
          </cell>
          <cell r="F101">
            <v>9</v>
          </cell>
          <cell r="G101">
            <v>1012.5</v>
          </cell>
          <cell r="H101">
            <v>40</v>
          </cell>
          <cell r="I101">
            <v>2500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B102" t="str">
            <v>云阳县南溪镇富家小学</v>
          </cell>
          <cell r="C102">
            <v>43</v>
          </cell>
          <cell r="D102">
            <v>0</v>
          </cell>
          <cell r="E102">
            <v>0</v>
          </cell>
          <cell r="F102">
            <v>12</v>
          </cell>
          <cell r="G102">
            <v>1350</v>
          </cell>
          <cell r="H102">
            <v>31</v>
          </cell>
          <cell r="I102">
            <v>1937.5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 t="str">
            <v>云阳县复兴初级中学</v>
          </cell>
          <cell r="C103">
            <v>41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</v>
          </cell>
          <cell r="K103">
            <v>250</v>
          </cell>
          <cell r="L103">
            <v>16</v>
          </cell>
          <cell r="M103">
            <v>1200</v>
          </cell>
          <cell r="N103">
            <v>23</v>
          </cell>
        </row>
        <row r="104">
          <cell r="B104" t="str">
            <v>云阳县宝坪镇双坝小学</v>
          </cell>
          <cell r="C104">
            <v>37</v>
          </cell>
          <cell r="D104">
            <v>0</v>
          </cell>
          <cell r="E104">
            <v>0</v>
          </cell>
          <cell r="F104">
            <v>22</v>
          </cell>
          <cell r="G104">
            <v>2475</v>
          </cell>
          <cell r="H104">
            <v>15</v>
          </cell>
          <cell r="I104">
            <v>937.5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>云阳县凤鸣镇里市小学</v>
          </cell>
          <cell r="C105">
            <v>26</v>
          </cell>
          <cell r="D105">
            <v>0</v>
          </cell>
          <cell r="E105">
            <v>0</v>
          </cell>
          <cell r="F105">
            <v>18</v>
          </cell>
          <cell r="G105">
            <v>2025</v>
          </cell>
          <cell r="H105">
            <v>8</v>
          </cell>
          <cell r="I105">
            <v>500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B106" t="str">
            <v>云阳县南溪镇长洪小学</v>
          </cell>
          <cell r="C106">
            <v>26</v>
          </cell>
          <cell r="D106">
            <v>0</v>
          </cell>
          <cell r="E106">
            <v>0</v>
          </cell>
          <cell r="F106">
            <v>6</v>
          </cell>
          <cell r="G106">
            <v>675</v>
          </cell>
          <cell r="H106">
            <v>20</v>
          </cell>
          <cell r="I106">
            <v>1250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云阳县普安乡普安小学</v>
          </cell>
          <cell r="C107">
            <v>25</v>
          </cell>
          <cell r="D107">
            <v>4</v>
          </cell>
          <cell r="E107">
            <v>500</v>
          </cell>
          <cell r="F107">
            <v>18</v>
          </cell>
          <cell r="G107">
            <v>2025</v>
          </cell>
          <cell r="H107">
            <v>3</v>
          </cell>
          <cell r="I107">
            <v>187.5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 t="str">
            <v>云阳县高阳镇建全小学</v>
          </cell>
          <cell r="C108">
            <v>24</v>
          </cell>
          <cell r="D108">
            <v>15</v>
          </cell>
          <cell r="E108">
            <v>1875</v>
          </cell>
          <cell r="F108">
            <v>4</v>
          </cell>
          <cell r="G108">
            <v>450</v>
          </cell>
          <cell r="H108">
            <v>5</v>
          </cell>
          <cell r="I108">
            <v>312.5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云阳县南溪镇青山小学</v>
          </cell>
          <cell r="C109">
            <v>23</v>
          </cell>
          <cell r="D109">
            <v>0</v>
          </cell>
          <cell r="E109">
            <v>0</v>
          </cell>
          <cell r="F109">
            <v>14</v>
          </cell>
          <cell r="G109">
            <v>1575</v>
          </cell>
          <cell r="H109">
            <v>9</v>
          </cell>
          <cell r="I109">
            <v>562.5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云阳县宝坪镇水磨小学</v>
          </cell>
          <cell r="C110">
            <v>23</v>
          </cell>
          <cell r="D110">
            <v>1</v>
          </cell>
          <cell r="E110">
            <v>0</v>
          </cell>
          <cell r="F110">
            <v>15</v>
          </cell>
          <cell r="G110">
            <v>1687.5</v>
          </cell>
          <cell r="H110">
            <v>7</v>
          </cell>
          <cell r="I110">
            <v>437.5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B111" t="str">
            <v>云阳县桑坪初级中学</v>
          </cell>
          <cell r="C111">
            <v>22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22</v>
          </cell>
          <cell r="K111">
            <v>2750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 t="str">
            <v>云阳县双土镇白鹤小学</v>
          </cell>
          <cell r="C112">
            <v>18</v>
          </cell>
          <cell r="D112">
            <v>1</v>
          </cell>
          <cell r="E112">
            <v>125</v>
          </cell>
          <cell r="F112">
            <v>15</v>
          </cell>
          <cell r="G112">
            <v>1687.5</v>
          </cell>
          <cell r="H112">
            <v>2</v>
          </cell>
          <cell r="I112">
            <v>125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云阳县江口镇团滩小学</v>
          </cell>
          <cell r="C113">
            <v>18</v>
          </cell>
          <cell r="D113">
            <v>0</v>
          </cell>
          <cell r="E113">
            <v>0</v>
          </cell>
          <cell r="F113">
            <v>13</v>
          </cell>
          <cell r="G113">
            <v>1462.5</v>
          </cell>
          <cell r="H113">
            <v>5</v>
          </cell>
          <cell r="I113">
            <v>312.5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云阳县红狮镇双梅小学</v>
          </cell>
          <cell r="C114">
            <v>33</v>
          </cell>
          <cell r="D114">
            <v>1</v>
          </cell>
          <cell r="E114">
            <v>125</v>
          </cell>
          <cell r="F114">
            <v>27</v>
          </cell>
          <cell r="G114">
            <v>3037.5</v>
          </cell>
          <cell r="H114">
            <v>5</v>
          </cell>
          <cell r="I114">
            <v>312.5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B115" t="str">
            <v>平湖初级中学</v>
          </cell>
          <cell r="C115">
            <v>12</v>
          </cell>
          <cell r="D115">
            <v>12</v>
          </cell>
          <cell r="E115">
            <v>1500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B116" t="str">
            <v>云阳县沙市镇上坪小学</v>
          </cell>
          <cell r="C116">
            <v>12</v>
          </cell>
          <cell r="D116">
            <v>0</v>
          </cell>
          <cell r="E116">
            <v>0</v>
          </cell>
          <cell r="F116">
            <v>8</v>
          </cell>
          <cell r="G116">
            <v>900</v>
          </cell>
          <cell r="H116">
            <v>4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B117" t="str">
            <v>云阳县双土镇无量小学</v>
          </cell>
          <cell r="C117">
            <v>12</v>
          </cell>
          <cell r="D117">
            <v>0</v>
          </cell>
          <cell r="E117">
            <v>0</v>
          </cell>
          <cell r="F117">
            <v>4</v>
          </cell>
          <cell r="G117">
            <v>450</v>
          </cell>
          <cell r="H117">
            <v>8</v>
          </cell>
          <cell r="I117">
            <v>500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 t="str">
            <v>云阳县石门乡石门小学</v>
          </cell>
          <cell r="C118">
            <v>9</v>
          </cell>
          <cell r="D118">
            <v>2</v>
          </cell>
          <cell r="E118">
            <v>250</v>
          </cell>
          <cell r="F118">
            <v>6</v>
          </cell>
          <cell r="G118">
            <v>675</v>
          </cell>
          <cell r="H118">
            <v>1</v>
          </cell>
          <cell r="I118">
            <v>62.5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e">
            <v>#N/A</v>
          </cell>
          <cell r="C119">
            <v>22873</v>
          </cell>
          <cell r="D119">
            <v>930</v>
          </cell>
          <cell r="E119">
            <v>100875</v>
          </cell>
          <cell r="F119">
            <v>3951</v>
          </cell>
          <cell r="G119">
            <v>392962.5</v>
          </cell>
          <cell r="H119">
            <v>6245</v>
          </cell>
          <cell r="I119">
            <v>379762.5</v>
          </cell>
          <cell r="J119">
            <v>7730</v>
          </cell>
          <cell r="K119">
            <v>955500</v>
          </cell>
          <cell r="L119">
            <v>1206</v>
          </cell>
          <cell r="M119">
            <v>54900</v>
          </cell>
          <cell r="N119">
            <v>2811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4"/>
  <sheetViews>
    <sheetView zoomScale="120" zoomScaleNormal="120" workbookViewId="0">
      <selection activeCell="M11" sqref="M11"/>
    </sheetView>
  </sheetViews>
  <sheetFormatPr defaultColWidth="9" defaultRowHeight="13.5" customHeight="1"/>
  <cols>
    <col min="1" max="1" width="3.62878787878788" style="25" customWidth="1"/>
    <col min="2" max="2" width="6.5" style="26" customWidth="1"/>
    <col min="3" max="3" width="14.3181818181818" style="25" customWidth="1"/>
    <col min="4" max="4" width="3.75" style="27" customWidth="1"/>
    <col min="5" max="5" width="3.95454545454545" style="27" customWidth="1"/>
    <col min="6" max="6" width="4.27272727272727" style="27" customWidth="1"/>
    <col min="7" max="7" width="3.54545454545455" style="27" customWidth="1"/>
    <col min="8" max="8" width="3.85606060606061" style="27" customWidth="1"/>
    <col min="9" max="9" width="4.06818181818182" style="27" customWidth="1"/>
    <col min="10" max="10" width="5" style="28" customWidth="1"/>
    <col min="11" max="11" width="3.75" style="28" customWidth="1"/>
    <col min="12" max="12" width="9.57575757575758" style="29" customWidth="1"/>
    <col min="13" max="13" width="9.16666666666667" style="29" customWidth="1"/>
    <col min="14" max="14" width="6.46212121212121" style="30" customWidth="1"/>
    <col min="15" max="15" width="6.77272727272727" style="30" customWidth="1"/>
    <col min="16" max="27" width="14.5" style="20"/>
    <col min="28" max="16384" width="9" style="31"/>
  </cols>
  <sheetData>
    <row r="1" ht="24" customHeight="1" spans="1:2">
      <c r="A1" s="32" t="s">
        <v>0</v>
      </c>
      <c r="B1" s="32"/>
    </row>
    <row r="2" s="20" customFormat="1" ht="35" customHeight="1" spans="1:1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="21" customFormat="1" ht="18" customHeight="1" spans="1:1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="21" customFormat="1" ht="18.95" customHeight="1" spans="1:15">
      <c r="A4" s="35" t="s">
        <v>3</v>
      </c>
      <c r="B4" s="36" t="s">
        <v>4</v>
      </c>
      <c r="C4" s="36" t="s">
        <v>5</v>
      </c>
      <c r="D4" s="37" t="s">
        <v>6</v>
      </c>
      <c r="E4" s="37"/>
      <c r="F4" s="37"/>
      <c r="G4" s="37"/>
      <c r="H4" s="37"/>
      <c r="I4" s="37"/>
      <c r="J4" s="37"/>
      <c r="K4" s="37"/>
      <c r="L4" s="46" t="s">
        <v>7</v>
      </c>
      <c r="M4" s="46"/>
      <c r="N4" s="47" t="s">
        <v>8</v>
      </c>
      <c r="O4" s="47" t="s">
        <v>9</v>
      </c>
    </row>
    <row r="5" s="21" customFormat="1" ht="18.95" customHeight="1" spans="1:15">
      <c r="A5" s="35"/>
      <c r="B5" s="36"/>
      <c r="C5" s="36"/>
      <c r="D5" s="37" t="s">
        <v>10</v>
      </c>
      <c r="E5" s="37"/>
      <c r="F5" s="37"/>
      <c r="G5" s="37" t="s">
        <v>11</v>
      </c>
      <c r="H5" s="37"/>
      <c r="I5" s="37"/>
      <c r="J5" s="46" t="s">
        <v>12</v>
      </c>
      <c r="K5" s="46" t="s">
        <v>13</v>
      </c>
      <c r="L5" s="46"/>
      <c r="M5" s="46"/>
      <c r="N5" s="48"/>
      <c r="O5" s="48"/>
    </row>
    <row r="6" s="22" customFormat="1" ht="45" customHeight="1" spans="1:15">
      <c r="A6" s="35"/>
      <c r="B6" s="36"/>
      <c r="C6" s="36"/>
      <c r="D6" s="38" t="s">
        <v>14</v>
      </c>
      <c r="E6" s="38" t="s">
        <v>15</v>
      </c>
      <c r="F6" s="38" t="s">
        <v>16</v>
      </c>
      <c r="G6" s="38" t="s">
        <v>14</v>
      </c>
      <c r="H6" s="38" t="s">
        <v>15</v>
      </c>
      <c r="I6" s="38" t="s">
        <v>16</v>
      </c>
      <c r="J6" s="46"/>
      <c r="K6" s="46"/>
      <c r="L6" s="49" t="s">
        <v>17</v>
      </c>
      <c r="M6" s="49" t="s">
        <v>18</v>
      </c>
      <c r="N6" s="50"/>
      <c r="O6" s="50"/>
    </row>
    <row r="7" s="23" customFormat="1" ht="18" customHeight="1" spans="1:15">
      <c r="A7" s="36" t="s">
        <v>12</v>
      </c>
      <c r="B7" s="36" t="s">
        <v>19</v>
      </c>
      <c r="C7" s="36" t="s">
        <v>19</v>
      </c>
      <c r="D7" s="37">
        <f t="shared" ref="D7:L7" si="0">SUM(D9:D123)</f>
        <v>931</v>
      </c>
      <c r="E7" s="37">
        <f t="shared" si="0"/>
        <v>3954</v>
      </c>
      <c r="F7" s="37">
        <f t="shared" si="0"/>
        <v>6280</v>
      </c>
      <c r="G7" s="37">
        <f t="shared" si="0"/>
        <v>7735</v>
      </c>
      <c r="H7" s="37">
        <f t="shared" si="0"/>
        <v>1211</v>
      </c>
      <c r="I7" s="37">
        <f t="shared" si="0"/>
        <v>2818</v>
      </c>
      <c r="J7" s="37">
        <f t="shared" si="0"/>
        <v>22929</v>
      </c>
      <c r="K7" s="37">
        <f t="shared" si="0"/>
        <v>210</v>
      </c>
      <c r="L7" s="51">
        <f t="shared" si="0"/>
        <v>2059687.5</v>
      </c>
      <c r="M7" s="51">
        <f>SUM(M8:M123)</f>
        <v>4440000</v>
      </c>
      <c r="N7" s="52"/>
      <c r="O7" s="52"/>
    </row>
    <row r="8" s="23" customFormat="1" ht="18" customHeight="1" spans="1:15">
      <c r="A8" s="36"/>
      <c r="B8" s="36">
        <v>101009</v>
      </c>
      <c r="C8" s="36" t="s">
        <v>20</v>
      </c>
      <c r="D8" s="39" t="s">
        <v>21</v>
      </c>
      <c r="E8" s="40"/>
      <c r="F8" s="40"/>
      <c r="G8" s="40"/>
      <c r="H8" s="40"/>
      <c r="I8" s="40"/>
      <c r="J8" s="40"/>
      <c r="K8" s="40"/>
      <c r="L8" s="53"/>
      <c r="M8" s="51">
        <v>2460000</v>
      </c>
      <c r="N8" s="52">
        <v>2050203</v>
      </c>
      <c r="O8" s="52">
        <v>30305</v>
      </c>
    </row>
    <row r="9" s="20" customFormat="1" ht="18" customHeight="1" spans="1:15">
      <c r="A9" s="36">
        <v>1</v>
      </c>
      <c r="B9" s="41" t="s">
        <v>22</v>
      </c>
      <c r="C9" s="36" t="s">
        <v>23</v>
      </c>
      <c r="D9" s="37">
        <v>53</v>
      </c>
      <c r="E9" s="37">
        <f>VLOOKUP(C9,[1]Sheet1!$B:$F,5,0)</f>
        <v>8</v>
      </c>
      <c r="F9" s="37">
        <f>VLOOKUP(C9,[1]Sheet1!$B:$H,7,0)</f>
        <v>79</v>
      </c>
      <c r="G9" s="37">
        <f>VLOOKUP(C9,[1]Sheet1!$B:$J,9,0)</f>
        <v>70</v>
      </c>
      <c r="H9" s="37">
        <f>VLOOKUP(C9,[1]Sheet1!$B:$L,11,0)</f>
        <v>2</v>
      </c>
      <c r="I9" s="37">
        <f>VLOOKUP(C9,[1]Sheet1!$B:$N,13,0)</f>
        <v>16</v>
      </c>
      <c r="J9" s="54">
        <f>I9+H9+G9+F9+E9+D9</f>
        <v>228</v>
      </c>
      <c r="K9" s="54">
        <v>5</v>
      </c>
      <c r="L9" s="51">
        <v>21612.5</v>
      </c>
      <c r="M9" s="51">
        <f>L9+625</f>
        <v>22237.5</v>
      </c>
      <c r="N9" s="52">
        <v>2050701</v>
      </c>
      <c r="O9" s="52">
        <v>30305</v>
      </c>
    </row>
    <row r="10" s="20" customFormat="1" ht="18" customHeight="1" spans="1:15">
      <c r="A10" s="36">
        <v>2</v>
      </c>
      <c r="B10" s="36" t="s">
        <v>24</v>
      </c>
      <c r="C10" s="36" t="s">
        <v>25</v>
      </c>
      <c r="D10" s="37">
        <f>VLOOKUP(C10,[1]Sheet1!$B:$D,3,0)</f>
        <v>0</v>
      </c>
      <c r="E10" s="37">
        <f>VLOOKUP(C10,[1]Sheet1!$B:$F,5,0)</f>
        <v>0</v>
      </c>
      <c r="F10" s="37">
        <f>VLOOKUP(C10,[1]Sheet1!$B:$H,7,0)</f>
        <v>0</v>
      </c>
      <c r="G10" s="37">
        <f>VLOOKUP(C10,[1]Sheet1!$B:$J,9,0)</f>
        <v>114</v>
      </c>
      <c r="H10" s="37">
        <f>VLOOKUP(C10,[1]Sheet1!$B:$L,11,0)</f>
        <v>63</v>
      </c>
      <c r="I10" s="37">
        <v>209</v>
      </c>
      <c r="J10" s="54">
        <f t="shared" ref="J10:J41" si="1">I10+H10+G10+F10+E10+D10</f>
        <v>386</v>
      </c>
      <c r="K10" s="54">
        <v>0</v>
      </c>
      <c r="L10" s="51">
        <v>27250</v>
      </c>
      <c r="M10" s="51">
        <f>L10+375</f>
        <v>27625</v>
      </c>
      <c r="N10" s="52">
        <v>2050203</v>
      </c>
      <c r="O10" s="52">
        <v>30305</v>
      </c>
    </row>
    <row r="11" s="20" customFormat="1" ht="18" customHeight="1" spans="1:15">
      <c r="A11" s="36">
        <v>3</v>
      </c>
      <c r="B11" s="36" t="s">
        <v>26</v>
      </c>
      <c r="C11" s="36" t="s">
        <v>27</v>
      </c>
      <c r="D11" s="37">
        <f>VLOOKUP(C11,[1]Sheet1!$B:$D,3,0)</f>
        <v>0</v>
      </c>
      <c r="E11" s="37">
        <f>VLOOKUP(C11,[1]Sheet1!$B:$F,5,0)</f>
        <v>0</v>
      </c>
      <c r="F11" s="37">
        <f>VLOOKUP(C11,[1]Sheet1!$B:$H,7,0)</f>
        <v>0</v>
      </c>
      <c r="G11" s="37">
        <v>64</v>
      </c>
      <c r="H11" s="37">
        <f>VLOOKUP(C11,[1]Sheet1!$B:$L,11,0)</f>
        <v>31</v>
      </c>
      <c r="I11" s="37">
        <f>VLOOKUP(C11,[1]Sheet1!$B:$N,13,0)</f>
        <v>78</v>
      </c>
      <c r="J11" s="54">
        <f t="shared" si="1"/>
        <v>173</v>
      </c>
      <c r="K11" s="54">
        <v>0</v>
      </c>
      <c r="L11" s="51">
        <v>12750</v>
      </c>
      <c r="M11" s="51">
        <f>L11+750</f>
        <v>13500</v>
      </c>
      <c r="N11" s="52">
        <v>2050203</v>
      </c>
      <c r="O11" s="52">
        <v>30305</v>
      </c>
    </row>
    <row r="12" s="20" customFormat="1" ht="18" customHeight="1" spans="1:15">
      <c r="A12" s="36">
        <v>4</v>
      </c>
      <c r="B12" s="36" t="s">
        <v>28</v>
      </c>
      <c r="C12" s="36" t="s">
        <v>29</v>
      </c>
      <c r="D12" s="37">
        <f>VLOOKUP(C12,[1]Sheet1!$B:$D,3,0)</f>
        <v>0</v>
      </c>
      <c r="E12" s="37">
        <f>VLOOKUP(C12,[1]Sheet1!$B:$F,5,0)</f>
        <v>0</v>
      </c>
      <c r="F12" s="37">
        <f>VLOOKUP(C12,[1]Sheet1!$B:$H,7,0)</f>
        <v>0</v>
      </c>
      <c r="G12" s="37">
        <f>VLOOKUP(C12,[1]Sheet1!$B:$J,9,0)</f>
        <v>42</v>
      </c>
      <c r="H12" s="37">
        <f>VLOOKUP(C12,[1]Sheet1!$B:$L,11,0)</f>
        <v>50</v>
      </c>
      <c r="I12" s="37">
        <v>147</v>
      </c>
      <c r="J12" s="54">
        <f t="shared" si="1"/>
        <v>239</v>
      </c>
      <c r="K12" s="54">
        <v>4</v>
      </c>
      <c r="L12" s="51">
        <v>17625</v>
      </c>
      <c r="M12" s="51">
        <f>L12+375</f>
        <v>18000</v>
      </c>
      <c r="N12" s="52">
        <v>2050203</v>
      </c>
      <c r="O12" s="52">
        <v>30305</v>
      </c>
    </row>
    <row r="13" s="20" customFormat="1" ht="18" customHeight="1" spans="1:15">
      <c r="A13" s="36">
        <v>5</v>
      </c>
      <c r="B13" s="41" t="s">
        <v>30</v>
      </c>
      <c r="C13" s="41" t="s">
        <v>31</v>
      </c>
      <c r="D13" s="37">
        <f>VLOOKUP(C13,[1]Sheet1!$B:$D,3,0)</f>
        <v>0</v>
      </c>
      <c r="E13" s="37">
        <f>VLOOKUP(C13,[1]Sheet1!$B:$F,5,0)</f>
        <v>0</v>
      </c>
      <c r="F13" s="37">
        <f>VLOOKUP(C13,[1]Sheet1!$B:$H,7,0)</f>
        <v>0</v>
      </c>
      <c r="G13" s="37">
        <v>499</v>
      </c>
      <c r="H13" s="37">
        <f>VLOOKUP(C13,[1]Sheet1!$B:$L,11,0)</f>
        <v>8</v>
      </c>
      <c r="I13" s="37">
        <f>VLOOKUP(C13,[1]Sheet1!$B:$N,13,0)</f>
        <v>27</v>
      </c>
      <c r="J13" s="54">
        <f t="shared" si="1"/>
        <v>534</v>
      </c>
      <c r="K13" s="54">
        <v>2</v>
      </c>
      <c r="L13" s="51">
        <v>64287.5</v>
      </c>
      <c r="M13" s="51">
        <f>L13+750</f>
        <v>65037.5</v>
      </c>
      <c r="N13" s="52">
        <v>2050203</v>
      </c>
      <c r="O13" s="52">
        <v>30305</v>
      </c>
    </row>
    <row r="14" s="20" customFormat="1" ht="18" customHeight="1" spans="1:15">
      <c r="A14" s="36">
        <v>6</v>
      </c>
      <c r="B14" s="36" t="s">
        <v>32</v>
      </c>
      <c r="C14" s="36" t="s">
        <v>33</v>
      </c>
      <c r="D14" s="37">
        <f>VLOOKUP(C14,[1]Sheet1!$B:$D,3,0)</f>
        <v>97</v>
      </c>
      <c r="E14" s="37">
        <f>VLOOKUP(C14,[1]Sheet1!$B:$F,5,0)</f>
        <v>6</v>
      </c>
      <c r="F14" s="37">
        <f>VLOOKUP(C14,[1]Sheet1!$B:$H,7,0)</f>
        <v>4</v>
      </c>
      <c r="G14" s="37">
        <v>129</v>
      </c>
      <c r="H14" s="37">
        <f>VLOOKUP(C14,[1]Sheet1!$B:$L,11,0)</f>
        <v>6</v>
      </c>
      <c r="I14" s="37">
        <f>VLOOKUP(C14,[1]Sheet1!$B:$N,13,0)</f>
        <v>11</v>
      </c>
      <c r="J14" s="54">
        <f t="shared" si="1"/>
        <v>253</v>
      </c>
      <c r="K14" s="54">
        <v>0</v>
      </c>
      <c r="L14" s="51">
        <v>29062.5</v>
      </c>
      <c r="M14" s="51">
        <f>L14+750</f>
        <v>29812.5</v>
      </c>
      <c r="N14" s="52">
        <v>2050203</v>
      </c>
      <c r="O14" s="52">
        <v>30305</v>
      </c>
    </row>
    <row r="15" s="20" customFormat="1" ht="18" customHeight="1" spans="1:15">
      <c r="A15" s="36">
        <v>7</v>
      </c>
      <c r="B15" s="36" t="s">
        <v>34</v>
      </c>
      <c r="C15" s="36" t="s">
        <v>35</v>
      </c>
      <c r="D15" s="37">
        <f>VLOOKUP(C15,[1]Sheet1!$B:$D,3,0)</f>
        <v>0</v>
      </c>
      <c r="E15" s="37">
        <f>VLOOKUP(C15,[1]Sheet1!$B:$F,5,0)</f>
        <v>0</v>
      </c>
      <c r="F15" s="37">
        <f>VLOOKUP(C15,[1]Sheet1!$B:$H,7,0)</f>
        <v>0</v>
      </c>
      <c r="G15" s="37">
        <f>VLOOKUP(C15,[1]Sheet1!$B:$J,9,0)</f>
        <v>32</v>
      </c>
      <c r="H15" s="37">
        <f>VLOOKUP(C15,[1]Sheet1!$B:$L,11,0)</f>
        <v>36</v>
      </c>
      <c r="I15" s="37">
        <f>VLOOKUP(C15,[1]Sheet1!$B:$N,13,0)</f>
        <v>107</v>
      </c>
      <c r="J15" s="54">
        <f t="shared" si="1"/>
        <v>175</v>
      </c>
      <c r="K15" s="54">
        <v>0</v>
      </c>
      <c r="L15" s="51">
        <v>13387.5</v>
      </c>
      <c r="M15" s="51">
        <v>13387.5</v>
      </c>
      <c r="N15" s="52">
        <v>2050203</v>
      </c>
      <c r="O15" s="52">
        <v>30305</v>
      </c>
    </row>
    <row r="16" s="20" customFormat="1" ht="18" customHeight="1" spans="1:15">
      <c r="A16" s="36">
        <v>8</v>
      </c>
      <c r="B16" s="36" t="s">
        <v>36</v>
      </c>
      <c r="C16" s="36" t="s">
        <v>37</v>
      </c>
      <c r="D16" s="37">
        <f>VLOOKUP(C16,[1]Sheet1!$B:$D,3,0)</f>
        <v>0</v>
      </c>
      <c r="E16" s="37">
        <f>VLOOKUP(C16,[1]Sheet1!$B:$F,5,0)</f>
        <v>0</v>
      </c>
      <c r="F16" s="37">
        <f>VLOOKUP(C16,[1]Sheet1!$B:$H,7,0)</f>
        <v>0</v>
      </c>
      <c r="G16" s="37">
        <f>VLOOKUP(C16,[1]Sheet1!$B:$J,9,0)</f>
        <v>19</v>
      </c>
      <c r="H16" s="37">
        <f>VLOOKUP(C16,[1]Sheet1!$B:$L,11,0)</f>
        <v>66</v>
      </c>
      <c r="I16" s="37">
        <f>VLOOKUP(C16,[1]Sheet1!$B:$N,13,0)</f>
        <v>250</v>
      </c>
      <c r="J16" s="54">
        <f t="shared" si="1"/>
        <v>335</v>
      </c>
      <c r="K16" s="54">
        <v>1</v>
      </c>
      <c r="L16" s="51">
        <v>22825</v>
      </c>
      <c r="M16" s="51">
        <v>1075</v>
      </c>
      <c r="N16" s="52">
        <v>2050203</v>
      </c>
      <c r="O16" s="52">
        <v>30305</v>
      </c>
    </row>
    <row r="17" s="20" customFormat="1" ht="18" customHeight="1" spans="1:15">
      <c r="A17" s="36">
        <v>9</v>
      </c>
      <c r="B17" s="36" t="s">
        <v>38</v>
      </c>
      <c r="C17" s="36" t="s">
        <v>39</v>
      </c>
      <c r="D17" s="37">
        <f>VLOOKUP(C17,[1]Sheet1!$B:$D,3,0)</f>
        <v>0</v>
      </c>
      <c r="E17" s="37">
        <f>VLOOKUP(C17,[1]Sheet1!$B:$F,5,0)</f>
        <v>0</v>
      </c>
      <c r="F17" s="37">
        <f>VLOOKUP(C17,[1]Sheet1!$B:$H,7,0)</f>
        <v>0</v>
      </c>
      <c r="G17" s="37">
        <v>674</v>
      </c>
      <c r="H17" s="37">
        <v>22</v>
      </c>
      <c r="I17" s="37">
        <f>VLOOKUP(C17,[1]Sheet1!$B:$N,13,0)</f>
        <v>22</v>
      </c>
      <c r="J17" s="54">
        <f t="shared" si="1"/>
        <v>718</v>
      </c>
      <c r="K17" s="54">
        <v>11</v>
      </c>
      <c r="L17" s="51">
        <v>85875</v>
      </c>
      <c r="M17" s="51">
        <v>85800</v>
      </c>
      <c r="N17" s="52">
        <v>2050203</v>
      </c>
      <c r="O17" s="52">
        <v>30305</v>
      </c>
    </row>
    <row r="18" s="20" customFormat="1" ht="18" customHeight="1" spans="1:15">
      <c r="A18" s="36">
        <v>10</v>
      </c>
      <c r="B18" s="36" t="s">
        <v>40</v>
      </c>
      <c r="C18" s="36" t="s">
        <v>41</v>
      </c>
      <c r="D18" s="37">
        <f>VLOOKUP(C18,[1]Sheet1!$B:$D,3,0)</f>
        <v>0</v>
      </c>
      <c r="E18" s="37">
        <f>VLOOKUP(C18,[1]Sheet1!$B:$F,5,0)</f>
        <v>0</v>
      </c>
      <c r="F18" s="37">
        <f>VLOOKUP(C18,[1]Sheet1!$B:$H,7,0)</f>
        <v>0</v>
      </c>
      <c r="G18" s="37">
        <f>VLOOKUP(C18,[1]Sheet1!$B:$J,9,0)</f>
        <v>95</v>
      </c>
      <c r="H18" s="37">
        <v>105</v>
      </c>
      <c r="I18" s="37">
        <v>161</v>
      </c>
      <c r="J18" s="54">
        <f t="shared" si="1"/>
        <v>361</v>
      </c>
      <c r="K18" s="54">
        <v>2</v>
      </c>
      <c r="L18" s="51">
        <v>21625</v>
      </c>
      <c r="M18" s="51">
        <f>L18+700+375</f>
        <v>22700</v>
      </c>
      <c r="N18" s="52">
        <v>2050203</v>
      </c>
      <c r="O18" s="52">
        <v>30305</v>
      </c>
    </row>
    <row r="19" s="20" customFormat="1" ht="18" customHeight="1" spans="1:15">
      <c r="A19" s="36">
        <v>11</v>
      </c>
      <c r="B19" s="36" t="s">
        <v>42</v>
      </c>
      <c r="C19" s="36" t="s">
        <v>43</v>
      </c>
      <c r="D19" s="37">
        <f>VLOOKUP(C19,[1]Sheet1!$B:$D,3,0)</f>
        <v>0</v>
      </c>
      <c r="E19" s="37">
        <f>VLOOKUP(C19,[1]Sheet1!$B:$F,5,0)</f>
        <v>0</v>
      </c>
      <c r="F19" s="37">
        <f>VLOOKUP(C19,[1]Sheet1!$B:$H,7,0)</f>
        <v>0</v>
      </c>
      <c r="G19" s="37">
        <f>VLOOKUP(C19,[1]Sheet1!$B:$J,9,0)</f>
        <v>216</v>
      </c>
      <c r="H19" s="37">
        <v>125</v>
      </c>
      <c r="I19" s="37">
        <v>251</v>
      </c>
      <c r="J19" s="54">
        <f t="shared" si="1"/>
        <v>592</v>
      </c>
      <c r="K19" s="54">
        <v>7</v>
      </c>
      <c r="L19" s="51">
        <v>41812.5</v>
      </c>
      <c r="M19" s="51">
        <f>L19+700*2+375*2</f>
        <v>43962.5</v>
      </c>
      <c r="N19" s="52">
        <v>2050203</v>
      </c>
      <c r="O19" s="52">
        <v>30305</v>
      </c>
    </row>
    <row r="20" s="20" customFormat="1" ht="18" customHeight="1" spans="1:15">
      <c r="A20" s="36">
        <v>12</v>
      </c>
      <c r="B20" s="36">
        <v>101203</v>
      </c>
      <c r="C20" s="36" t="s">
        <v>44</v>
      </c>
      <c r="D20" s="37">
        <f>VLOOKUP(C20,[1]Sheet1!$B:$D,3,0)</f>
        <v>0</v>
      </c>
      <c r="E20" s="37">
        <f>VLOOKUP(C20,[1]Sheet1!$B:$F,5,0)</f>
        <v>0</v>
      </c>
      <c r="F20" s="37">
        <f>VLOOKUP(C20,[1]Sheet1!$B:$H,7,0)</f>
        <v>0</v>
      </c>
      <c r="G20" s="37">
        <f>VLOOKUP(C20,[1]Sheet1!$B:$J,9,0)</f>
        <v>4</v>
      </c>
      <c r="H20" s="37">
        <f>VLOOKUP(C20,[1]Sheet1!$B:$L,11,0)</f>
        <v>98</v>
      </c>
      <c r="I20" s="37">
        <v>185</v>
      </c>
      <c r="J20" s="54">
        <f t="shared" si="1"/>
        <v>287</v>
      </c>
      <c r="K20" s="54">
        <v>4</v>
      </c>
      <c r="L20" s="51">
        <v>11437.5</v>
      </c>
      <c r="M20" s="51">
        <f>L20+375*2</f>
        <v>12187.5</v>
      </c>
      <c r="N20" s="52">
        <v>2050203</v>
      </c>
      <c r="O20" s="52">
        <v>30305</v>
      </c>
    </row>
    <row r="21" s="20" customFormat="1" ht="18" customHeight="1" spans="1:15">
      <c r="A21" s="36">
        <v>13</v>
      </c>
      <c r="B21" s="36" t="s">
        <v>45</v>
      </c>
      <c r="C21" s="36" t="s">
        <v>46</v>
      </c>
      <c r="D21" s="37">
        <f>VLOOKUP(C21,[1]Sheet1!$B:$D,3,0)</f>
        <v>0</v>
      </c>
      <c r="E21" s="37">
        <f>VLOOKUP(C21,[1]Sheet1!$B:$F,5,0)</f>
        <v>0</v>
      </c>
      <c r="F21" s="37">
        <f>VLOOKUP(C21,[1]Sheet1!$B:$H,7,0)</f>
        <v>0</v>
      </c>
      <c r="G21" s="37">
        <f>VLOOKUP(C21,[1]Sheet1!$B:$J,9,0)</f>
        <v>175</v>
      </c>
      <c r="H21" s="37">
        <f>VLOOKUP(C21,[1]Sheet1!$B:$L,11,0)</f>
        <v>5</v>
      </c>
      <c r="I21" s="37">
        <f>VLOOKUP(C21,[1]Sheet1!$B:$N,13,0)</f>
        <v>13</v>
      </c>
      <c r="J21" s="54">
        <f t="shared" si="1"/>
        <v>193</v>
      </c>
      <c r="K21" s="54">
        <v>1</v>
      </c>
      <c r="L21" s="51">
        <v>22937.5</v>
      </c>
      <c r="M21" s="51">
        <v>22937.5</v>
      </c>
      <c r="N21" s="52">
        <v>2050203</v>
      </c>
      <c r="O21" s="52">
        <v>30305</v>
      </c>
    </row>
    <row r="22" s="20" customFormat="1" ht="18" customHeight="1" spans="1:15">
      <c r="A22" s="36">
        <v>14</v>
      </c>
      <c r="B22" s="36" t="s">
        <v>47</v>
      </c>
      <c r="C22" s="36" t="s">
        <v>48</v>
      </c>
      <c r="D22" s="37">
        <f>VLOOKUP(C22,[1]Sheet1!$B:$D,3,0)</f>
        <v>0</v>
      </c>
      <c r="E22" s="37">
        <f>VLOOKUP(C22,[1]Sheet1!$B:$F,5,0)</f>
        <v>0</v>
      </c>
      <c r="F22" s="37">
        <f>VLOOKUP(C22,[1]Sheet1!$B:$H,7,0)</f>
        <v>0</v>
      </c>
      <c r="G22" s="37">
        <f>VLOOKUP(C22,[1]Sheet1!$B:$J,9,0)</f>
        <v>627</v>
      </c>
      <c r="H22" s="37">
        <f>VLOOKUP(C22,[1]Sheet1!$B:$L,11,0)</f>
        <v>0</v>
      </c>
      <c r="I22" s="37">
        <f>VLOOKUP(C22,[1]Sheet1!$B:$N,13,0)</f>
        <v>0</v>
      </c>
      <c r="J22" s="54">
        <f t="shared" si="1"/>
        <v>627</v>
      </c>
      <c r="K22" s="54">
        <v>4</v>
      </c>
      <c r="L22" s="51">
        <v>77875</v>
      </c>
      <c r="M22" s="51">
        <f>L22+550</f>
        <v>78425</v>
      </c>
      <c r="N22" s="52">
        <v>2050203</v>
      </c>
      <c r="O22" s="52">
        <v>30305</v>
      </c>
    </row>
    <row r="23" s="20" customFormat="1" ht="18" customHeight="1" spans="1:15">
      <c r="A23" s="36">
        <v>15</v>
      </c>
      <c r="B23" s="36" t="s">
        <v>49</v>
      </c>
      <c r="C23" s="36" t="s">
        <v>50</v>
      </c>
      <c r="D23" s="37">
        <f>VLOOKUP(C23,[1]Sheet1!$B:$D,3,0)</f>
        <v>0</v>
      </c>
      <c r="E23" s="37">
        <f>VLOOKUP(C23,[1]Sheet1!$B:$F,5,0)</f>
        <v>0</v>
      </c>
      <c r="F23" s="37">
        <f>VLOOKUP(C23,[1]Sheet1!$B:$H,7,0)</f>
        <v>0</v>
      </c>
      <c r="G23" s="37">
        <f>VLOOKUP(C23,[1]Sheet1!$B:$J,9,0)</f>
        <v>371</v>
      </c>
      <c r="H23" s="37">
        <f>VLOOKUP(C23,[1]Sheet1!$B:$L,11,0)</f>
        <v>79</v>
      </c>
      <c r="I23" s="37">
        <f>VLOOKUP(C23,[1]Sheet1!$B:$N,13,0)</f>
        <v>359</v>
      </c>
      <c r="J23" s="54">
        <f t="shared" si="1"/>
        <v>809</v>
      </c>
      <c r="K23" s="54">
        <v>0</v>
      </c>
      <c r="L23" s="51">
        <v>74737.5</v>
      </c>
      <c r="M23" s="51">
        <v>74737.5</v>
      </c>
      <c r="N23" s="52">
        <v>2050203</v>
      </c>
      <c r="O23" s="52">
        <v>30305</v>
      </c>
    </row>
    <row r="24" s="20" customFormat="1" ht="18" customHeight="1" spans="1:15">
      <c r="A24" s="36">
        <v>16</v>
      </c>
      <c r="B24" s="36" t="s">
        <v>51</v>
      </c>
      <c r="C24" s="36" t="s">
        <v>52</v>
      </c>
      <c r="D24" s="37">
        <f>VLOOKUP(C24,[1]Sheet1!$B:$D,3,0)</f>
        <v>0</v>
      </c>
      <c r="E24" s="37">
        <f>VLOOKUP(C24,[1]Sheet1!$B:$F,5,0)</f>
        <v>0</v>
      </c>
      <c r="F24" s="37">
        <f>VLOOKUP(C24,[1]Sheet1!$B:$H,7,0)</f>
        <v>0</v>
      </c>
      <c r="G24" s="37">
        <v>374</v>
      </c>
      <c r="H24" s="37">
        <f>VLOOKUP(C24,[1]Sheet1!$B:$L,11,0)</f>
        <v>0</v>
      </c>
      <c r="I24" s="37">
        <f>VLOOKUP(C24,[1]Sheet1!$B:$N,13,0)</f>
        <v>0</v>
      </c>
      <c r="J24" s="54">
        <f t="shared" si="1"/>
        <v>374</v>
      </c>
      <c r="K24" s="54">
        <v>3</v>
      </c>
      <c r="L24" s="51">
        <v>46250</v>
      </c>
      <c r="M24" s="51">
        <f>L24+750</f>
        <v>47000</v>
      </c>
      <c r="N24" s="52">
        <v>2050203</v>
      </c>
      <c r="O24" s="52">
        <v>30305</v>
      </c>
    </row>
    <row r="25" s="20" customFormat="1" ht="18" customHeight="1" spans="1:15">
      <c r="A25" s="36">
        <v>17</v>
      </c>
      <c r="B25" s="36" t="s">
        <v>53</v>
      </c>
      <c r="C25" s="36" t="s">
        <v>54</v>
      </c>
      <c r="D25" s="37">
        <f>VLOOKUP(C25,[1]Sheet1!$B:$D,3,0)</f>
        <v>0</v>
      </c>
      <c r="E25" s="37">
        <f>VLOOKUP(C25,[1]Sheet1!$B:$F,5,0)</f>
        <v>0</v>
      </c>
      <c r="F25" s="37">
        <f>VLOOKUP(C25,[1]Sheet1!$B:$H,7,0)</f>
        <v>0</v>
      </c>
      <c r="G25" s="37">
        <f>VLOOKUP(C25,[1]Sheet1!$B:$J,9,0)</f>
        <v>433</v>
      </c>
      <c r="H25" s="37">
        <f>VLOOKUP(C25,[1]Sheet1!$B:$L,11,0)</f>
        <v>0</v>
      </c>
      <c r="I25" s="37">
        <f>VLOOKUP(C25,[1]Sheet1!$B:$N,13,0)</f>
        <v>0</v>
      </c>
      <c r="J25" s="54">
        <f t="shared" si="1"/>
        <v>433</v>
      </c>
      <c r="K25" s="54">
        <v>7</v>
      </c>
      <c r="L25" s="51">
        <v>53250</v>
      </c>
      <c r="M25" s="51">
        <v>53250</v>
      </c>
      <c r="N25" s="52">
        <v>2050203</v>
      </c>
      <c r="O25" s="52">
        <v>30305</v>
      </c>
    </row>
    <row r="26" s="20" customFormat="1" ht="18" customHeight="1" spans="1:15">
      <c r="A26" s="36">
        <v>18</v>
      </c>
      <c r="B26" s="36" t="s">
        <v>55</v>
      </c>
      <c r="C26" s="36" t="s">
        <v>56</v>
      </c>
      <c r="D26" s="37">
        <f>VLOOKUP(C26,[1]Sheet1!$B:$D,3,0)</f>
        <v>0</v>
      </c>
      <c r="E26" s="37">
        <f>VLOOKUP(C26,[1]Sheet1!$B:$F,5,0)</f>
        <v>0</v>
      </c>
      <c r="F26" s="37">
        <f>VLOOKUP(C26,[1]Sheet1!$B:$H,7,0)</f>
        <v>0</v>
      </c>
      <c r="G26" s="37">
        <v>122</v>
      </c>
      <c r="H26" s="37">
        <f>VLOOKUP(C26,[1]Sheet1!$B:$L,11,0)</f>
        <v>69</v>
      </c>
      <c r="I26" s="37">
        <f>VLOOKUP(C26,[1]Sheet1!$B:$N,13,0)</f>
        <v>53</v>
      </c>
      <c r="J26" s="54">
        <f t="shared" si="1"/>
        <v>244</v>
      </c>
      <c r="K26" s="54">
        <v>7</v>
      </c>
      <c r="L26" s="51">
        <v>22737.5</v>
      </c>
      <c r="M26" s="51">
        <v>27550</v>
      </c>
      <c r="N26" s="52">
        <v>2050203</v>
      </c>
      <c r="O26" s="52">
        <v>30305</v>
      </c>
    </row>
    <row r="27" s="20" customFormat="1" ht="18" customHeight="1" spans="1:15">
      <c r="A27" s="36">
        <v>19</v>
      </c>
      <c r="B27" s="36" t="s">
        <v>57</v>
      </c>
      <c r="C27" s="36" t="s">
        <v>58</v>
      </c>
      <c r="D27" s="37">
        <f>VLOOKUP(C27,[1]Sheet1!$B:$D,3,0)</f>
        <v>0</v>
      </c>
      <c r="E27" s="37">
        <f>VLOOKUP(C27,[1]Sheet1!$B:$F,5,0)</f>
        <v>0</v>
      </c>
      <c r="F27" s="37">
        <f>VLOOKUP(C27,[1]Sheet1!$B:$H,7,0)</f>
        <v>0</v>
      </c>
      <c r="G27" s="37">
        <f>VLOOKUP(C27,[1]Sheet1!$B:$J,9,0)</f>
        <v>539</v>
      </c>
      <c r="H27" s="37">
        <f>VLOOKUP(C27,[1]Sheet1!$B:$L,11,0)</f>
        <v>56</v>
      </c>
      <c r="I27" s="37">
        <f>VLOOKUP(C27,[1]Sheet1!$B:$N,13,0)</f>
        <v>26</v>
      </c>
      <c r="J27" s="54">
        <f t="shared" si="1"/>
        <v>621</v>
      </c>
      <c r="K27" s="54">
        <v>1</v>
      </c>
      <c r="L27" s="51">
        <v>73075</v>
      </c>
      <c r="M27" s="51">
        <v>65187.5</v>
      </c>
      <c r="N27" s="52">
        <v>2050203</v>
      </c>
      <c r="O27" s="52">
        <v>30305</v>
      </c>
    </row>
    <row r="28" s="24" customFormat="1" ht="18" customHeight="1" spans="1:15">
      <c r="A28" s="36">
        <v>20</v>
      </c>
      <c r="B28" s="42" t="s">
        <v>59</v>
      </c>
      <c r="C28" s="42" t="s">
        <v>60</v>
      </c>
      <c r="D28" s="43">
        <f>VLOOKUP(C28,[1]Sheet1!$B:$D,3,0)</f>
        <v>0</v>
      </c>
      <c r="E28" s="43">
        <f>VLOOKUP(C28,[1]Sheet1!$B:$F,5,0)</f>
        <v>33</v>
      </c>
      <c r="F28" s="43">
        <f>VLOOKUP(C28,[1]Sheet1!$B:$H,7,0)</f>
        <v>99</v>
      </c>
      <c r="G28" s="43">
        <f>VLOOKUP(C28,[1]Sheet1!$B:$J,9,0)</f>
        <v>179</v>
      </c>
      <c r="H28" s="43">
        <f>VLOOKUP(C28,[1]Sheet1!$B:$L,11,0)</f>
        <v>128</v>
      </c>
      <c r="I28" s="43">
        <f>VLOOKUP(C28,[1]Sheet1!$B:$N,13,0)</f>
        <v>272</v>
      </c>
      <c r="J28" s="54">
        <f t="shared" si="1"/>
        <v>711</v>
      </c>
      <c r="K28" s="55">
        <v>5</v>
      </c>
      <c r="L28" s="56">
        <v>58250</v>
      </c>
      <c r="M28" s="56">
        <v>58250</v>
      </c>
      <c r="N28" s="52">
        <v>2050203</v>
      </c>
      <c r="O28" s="52">
        <v>30305</v>
      </c>
    </row>
    <row r="29" s="20" customFormat="1" ht="18" customHeight="1" spans="1:15">
      <c r="A29" s="36">
        <v>21</v>
      </c>
      <c r="B29" s="36" t="s">
        <v>61</v>
      </c>
      <c r="C29" s="36" t="s">
        <v>62</v>
      </c>
      <c r="D29" s="37">
        <f>VLOOKUP(C29,[1]Sheet1!$B:$D,3,0)</f>
        <v>0</v>
      </c>
      <c r="E29" s="37">
        <f>VLOOKUP(C29,[1]Sheet1!$B:$F,5,0)</f>
        <v>0</v>
      </c>
      <c r="F29" s="37">
        <f>VLOOKUP(C29,[1]Sheet1!$B:$H,7,0)</f>
        <v>0</v>
      </c>
      <c r="G29" s="37">
        <f>VLOOKUP(C29,[1]Sheet1!$B:$J,9,0)</f>
        <v>114</v>
      </c>
      <c r="H29" s="37">
        <f>VLOOKUP(C29,[1]Sheet1!$B:$L,11,0)</f>
        <v>20</v>
      </c>
      <c r="I29" s="37">
        <f>VLOOKUP(C29,[1]Sheet1!$B:$N,13,0)</f>
        <v>17</v>
      </c>
      <c r="J29" s="54">
        <f t="shared" si="1"/>
        <v>151</v>
      </c>
      <c r="K29" s="54">
        <v>2</v>
      </c>
      <c r="L29" s="51">
        <v>16562.5</v>
      </c>
      <c r="M29" s="51">
        <f>L29+225</f>
        <v>16787.5</v>
      </c>
      <c r="N29" s="52">
        <v>2050203</v>
      </c>
      <c r="O29" s="52">
        <v>30305</v>
      </c>
    </row>
    <row r="30" s="20" customFormat="1" ht="18" customHeight="1" spans="1:15">
      <c r="A30" s="36">
        <v>22</v>
      </c>
      <c r="B30" s="36" t="s">
        <v>63</v>
      </c>
      <c r="C30" s="36" t="s">
        <v>64</v>
      </c>
      <c r="D30" s="37">
        <f>VLOOKUP(C30,[1]Sheet1!$B:$D,3,0)</f>
        <v>0</v>
      </c>
      <c r="E30" s="37">
        <f>VLOOKUP(C30,[1]Sheet1!$B:$F,5,0)</f>
        <v>0</v>
      </c>
      <c r="F30" s="37">
        <f>VLOOKUP(C30,[1]Sheet1!$B:$H,7,0)</f>
        <v>0</v>
      </c>
      <c r="G30" s="37">
        <f>VLOOKUP(C30,[1]Sheet1!$B:$J,9,0)</f>
        <v>2</v>
      </c>
      <c r="H30" s="37">
        <f>VLOOKUP(C30,[1]Sheet1!$B:$L,11,0)</f>
        <v>16</v>
      </c>
      <c r="I30" s="37">
        <f>VLOOKUP(C30,[1]Sheet1!$B:$N,13,0)</f>
        <v>23</v>
      </c>
      <c r="J30" s="54">
        <f t="shared" si="1"/>
        <v>41</v>
      </c>
      <c r="K30" s="54">
        <v>0</v>
      </c>
      <c r="L30" s="51">
        <v>2887.5</v>
      </c>
      <c r="M30" s="51">
        <v>2887.5</v>
      </c>
      <c r="N30" s="52">
        <v>2050203</v>
      </c>
      <c r="O30" s="52">
        <v>30305</v>
      </c>
    </row>
    <row r="31" s="20" customFormat="1" ht="18" customHeight="1" spans="1:15">
      <c r="A31" s="36">
        <v>23</v>
      </c>
      <c r="B31" s="36" t="s">
        <v>65</v>
      </c>
      <c r="C31" s="36" t="s">
        <v>66</v>
      </c>
      <c r="D31" s="37">
        <f>VLOOKUP(C31,[1]Sheet1!$B:$D,3,0)</f>
        <v>0</v>
      </c>
      <c r="E31" s="37">
        <f>VLOOKUP(C31,[1]Sheet1!$B:$F,5,0)</f>
        <v>0</v>
      </c>
      <c r="F31" s="37">
        <f>VLOOKUP(C31,[1]Sheet1!$B:$H,7,0)</f>
        <v>0</v>
      </c>
      <c r="G31" s="37">
        <f>VLOOKUP(C31,[1]Sheet1!$B:$J,9,0)</f>
        <v>42</v>
      </c>
      <c r="H31" s="37">
        <f>VLOOKUP(C31,[1]Sheet1!$B:$L,11,0)</f>
        <v>9</v>
      </c>
      <c r="I31" s="37">
        <f>VLOOKUP(C31,[1]Sheet1!$B:$N,13,0)</f>
        <v>45</v>
      </c>
      <c r="J31" s="54">
        <f t="shared" si="1"/>
        <v>96</v>
      </c>
      <c r="K31" s="54">
        <v>3</v>
      </c>
      <c r="L31" s="51">
        <v>8362.5</v>
      </c>
      <c r="M31" s="51">
        <v>8362.5</v>
      </c>
      <c r="N31" s="52">
        <v>2050203</v>
      </c>
      <c r="O31" s="52">
        <v>30305</v>
      </c>
    </row>
    <row r="32" s="20" customFormat="1" ht="18" customHeight="1" spans="1:15">
      <c r="A32" s="36">
        <v>24</v>
      </c>
      <c r="B32" s="36" t="s">
        <v>67</v>
      </c>
      <c r="C32" s="36" t="s">
        <v>68</v>
      </c>
      <c r="D32" s="37">
        <f>VLOOKUP(C32,[1]Sheet1!$B:$D,3,0)</f>
        <v>0</v>
      </c>
      <c r="E32" s="37">
        <f>VLOOKUP(C32,[1]Sheet1!$B:$F,5,0)</f>
        <v>0</v>
      </c>
      <c r="F32" s="37">
        <f>VLOOKUP(C32,[1]Sheet1!$B:$H,7,0)</f>
        <v>0</v>
      </c>
      <c r="G32" s="37">
        <f>VLOOKUP(C32,[1]Sheet1!$B:$J,9,0)</f>
        <v>80</v>
      </c>
      <c r="H32" s="37">
        <f>VLOOKUP(C32,[1]Sheet1!$B:$L,11,0)</f>
        <v>0</v>
      </c>
      <c r="I32" s="37">
        <f>VLOOKUP(C32,[1]Sheet1!$B:$N,13,0)</f>
        <v>0</v>
      </c>
      <c r="J32" s="54">
        <f t="shared" si="1"/>
        <v>80</v>
      </c>
      <c r="K32" s="54">
        <v>5</v>
      </c>
      <c r="L32" s="51">
        <v>9375</v>
      </c>
      <c r="M32" s="51">
        <v>9375</v>
      </c>
      <c r="N32" s="52">
        <v>2050203</v>
      </c>
      <c r="O32" s="52">
        <v>30305</v>
      </c>
    </row>
    <row r="33" s="20" customFormat="1" ht="18" customHeight="1" spans="1:15">
      <c r="A33" s="36">
        <v>25</v>
      </c>
      <c r="B33" s="36" t="s">
        <v>69</v>
      </c>
      <c r="C33" s="36" t="s">
        <v>70</v>
      </c>
      <c r="D33" s="37">
        <f>VLOOKUP(C33,[1]Sheet1!$B:$D,3,0)</f>
        <v>0</v>
      </c>
      <c r="E33" s="37">
        <f>VLOOKUP(C33,[1]Sheet1!$B:$F,5,0)</f>
        <v>0</v>
      </c>
      <c r="F33" s="37">
        <f>VLOOKUP(C33,[1]Sheet1!$B:$H,7,0)</f>
        <v>0</v>
      </c>
      <c r="G33" s="37">
        <f>VLOOKUP(C33,[1]Sheet1!$B:$J,9,0)</f>
        <v>253</v>
      </c>
      <c r="H33" s="37">
        <f>VLOOKUP(C33,[1]Sheet1!$B:$L,11,0)</f>
        <v>73</v>
      </c>
      <c r="I33" s="37">
        <f>VLOOKUP(C33,[1]Sheet1!$B:$N,13,0)</f>
        <v>247</v>
      </c>
      <c r="J33" s="54">
        <f t="shared" si="1"/>
        <v>573</v>
      </c>
      <c r="K33" s="54">
        <v>4</v>
      </c>
      <c r="L33" s="51">
        <v>52037.5</v>
      </c>
      <c r="M33" s="51">
        <v>52037.5</v>
      </c>
      <c r="N33" s="52">
        <v>2050203</v>
      </c>
      <c r="O33" s="52">
        <v>30305</v>
      </c>
    </row>
    <row r="34" s="20" customFormat="1" ht="18" customHeight="1" spans="1:15">
      <c r="A34" s="36">
        <v>26</v>
      </c>
      <c r="B34" s="36" t="s">
        <v>71</v>
      </c>
      <c r="C34" s="36" t="s">
        <v>72</v>
      </c>
      <c r="D34" s="37">
        <f>VLOOKUP(C34,[1]Sheet1!$B:$D,3,0)</f>
        <v>0</v>
      </c>
      <c r="E34" s="37">
        <f>VLOOKUP(C34,[1]Sheet1!$B:$F,5,0)</f>
        <v>0</v>
      </c>
      <c r="F34" s="37">
        <f>VLOOKUP(C34,[1]Sheet1!$B:$H,7,0)</f>
        <v>0</v>
      </c>
      <c r="G34" s="37">
        <f>VLOOKUP(C34,[1]Sheet1!$B:$J,9,0)</f>
        <v>104</v>
      </c>
      <c r="H34" s="37">
        <f>VLOOKUP(C34,[1]Sheet1!$B:$L,11,0)</f>
        <v>0</v>
      </c>
      <c r="I34" s="37">
        <f>VLOOKUP(C34,[1]Sheet1!$B:$N,13,0)</f>
        <v>0</v>
      </c>
      <c r="J34" s="54">
        <f t="shared" si="1"/>
        <v>104</v>
      </c>
      <c r="K34" s="54">
        <v>1</v>
      </c>
      <c r="L34" s="51">
        <v>12875</v>
      </c>
      <c r="M34" s="51">
        <f>L34-1625</f>
        <v>11250</v>
      </c>
      <c r="N34" s="52">
        <v>2050203</v>
      </c>
      <c r="O34" s="52">
        <v>30305</v>
      </c>
    </row>
    <row r="35" s="20" customFormat="1" ht="18" customHeight="1" spans="1:15">
      <c r="A35" s="36">
        <v>27</v>
      </c>
      <c r="B35" s="36" t="s">
        <v>73</v>
      </c>
      <c r="C35" s="36" t="s">
        <v>74</v>
      </c>
      <c r="D35" s="37">
        <f>VLOOKUP(C35,[1]Sheet1!$B:$D,3,0)</f>
        <v>0</v>
      </c>
      <c r="E35" s="37">
        <f>VLOOKUP(C35,[1]Sheet1!$B:$F,5,0)</f>
        <v>0</v>
      </c>
      <c r="F35" s="37">
        <f>VLOOKUP(C35,[1]Sheet1!$B:$H,7,0)</f>
        <v>0</v>
      </c>
      <c r="G35" s="37">
        <f>VLOOKUP(C35,[1]Sheet1!$B:$J,9,0)</f>
        <v>217</v>
      </c>
      <c r="H35" s="37">
        <f>VLOOKUP(C35,[1]Sheet1!$B:$L,11,0)</f>
        <v>1</v>
      </c>
      <c r="I35" s="37">
        <f>VLOOKUP(C35,[1]Sheet1!$B:$N,13,0)</f>
        <v>15</v>
      </c>
      <c r="J35" s="54">
        <f t="shared" si="1"/>
        <v>233</v>
      </c>
      <c r="K35" s="54">
        <v>3</v>
      </c>
      <c r="L35" s="51">
        <v>27762.5</v>
      </c>
      <c r="M35" s="51">
        <v>27762.5</v>
      </c>
      <c r="N35" s="52">
        <v>2050203</v>
      </c>
      <c r="O35" s="52">
        <v>30305</v>
      </c>
    </row>
    <row r="36" s="20" customFormat="1" ht="18" customHeight="1" spans="1:15">
      <c r="A36" s="36">
        <v>28</v>
      </c>
      <c r="B36" s="36" t="s">
        <v>75</v>
      </c>
      <c r="C36" s="36" t="s">
        <v>76</v>
      </c>
      <c r="D36" s="37">
        <f>VLOOKUP(C36,[1]Sheet1!$B:$D,3,0)</f>
        <v>0</v>
      </c>
      <c r="E36" s="37">
        <f>VLOOKUP(C36,[1]Sheet1!$B:$F,5,0)</f>
        <v>0</v>
      </c>
      <c r="F36" s="37">
        <f>VLOOKUP(C36,[1]Sheet1!$B:$H,7,0)</f>
        <v>0</v>
      </c>
      <c r="G36" s="37">
        <v>233</v>
      </c>
      <c r="H36" s="37">
        <f>VLOOKUP(C36,[1]Sheet1!$B:$L,11,0)</f>
        <v>0</v>
      </c>
      <c r="I36" s="37">
        <f>VLOOKUP(C36,[1]Sheet1!$B:$N,13,0)</f>
        <v>0</v>
      </c>
      <c r="J36" s="54">
        <f t="shared" si="1"/>
        <v>233</v>
      </c>
      <c r="K36" s="54">
        <v>0</v>
      </c>
      <c r="L36" s="51">
        <v>29000</v>
      </c>
      <c r="M36" s="51">
        <v>0</v>
      </c>
      <c r="N36" s="52">
        <v>2050203</v>
      </c>
      <c r="O36" s="52">
        <v>30305</v>
      </c>
    </row>
    <row r="37" s="20" customFormat="1" ht="24" customHeight="1" spans="1:15">
      <c r="A37" s="36">
        <v>29</v>
      </c>
      <c r="B37" s="36" t="s">
        <v>77</v>
      </c>
      <c r="C37" s="44" t="s">
        <v>78</v>
      </c>
      <c r="D37" s="37">
        <f>VLOOKUP(C37,[1]Sheet1!$B:$D,3,0)</f>
        <v>2</v>
      </c>
      <c r="E37" s="37">
        <f>VLOOKUP(C37,[1]Sheet1!$B:$F,5,0)</f>
        <v>64</v>
      </c>
      <c r="F37" s="37">
        <v>118</v>
      </c>
      <c r="G37" s="37">
        <f>VLOOKUP(C37,[1]Sheet1!$B:$J,9,0)</f>
        <v>0</v>
      </c>
      <c r="H37" s="37">
        <f>VLOOKUP(C37,[1]Sheet1!$B:$L,11,0)</f>
        <v>0</v>
      </c>
      <c r="I37" s="37">
        <f>VLOOKUP(C37,[1]Sheet1!$B:$N,13,0)</f>
        <v>0</v>
      </c>
      <c r="J37" s="54">
        <f t="shared" si="1"/>
        <v>184</v>
      </c>
      <c r="K37" s="54">
        <v>0</v>
      </c>
      <c r="L37" s="51">
        <v>14762.5</v>
      </c>
      <c r="M37" s="51">
        <f>L37+312.5</f>
        <v>15075</v>
      </c>
      <c r="N37" s="52">
        <v>2050202</v>
      </c>
      <c r="O37" s="52">
        <v>30305</v>
      </c>
    </row>
    <row r="38" s="20" customFormat="1" ht="18" customHeight="1" spans="1:15">
      <c r="A38" s="36">
        <v>30</v>
      </c>
      <c r="B38" s="36" t="s">
        <v>79</v>
      </c>
      <c r="C38" s="36" t="s">
        <v>80</v>
      </c>
      <c r="D38" s="37">
        <f>VLOOKUP(C38,[1]Sheet1!$B:$D,3,0)</f>
        <v>0</v>
      </c>
      <c r="E38" s="37">
        <f>VLOOKUP(C38,[1]Sheet1!$B:$F,5,0)</f>
        <v>0</v>
      </c>
      <c r="F38" s="37">
        <f>VLOOKUP(C38,[1]Sheet1!$B:$H,7,0)</f>
        <v>0</v>
      </c>
      <c r="G38" s="37">
        <f>VLOOKUP(C38,[1]Sheet1!$B:$J,9,0)</f>
        <v>22</v>
      </c>
      <c r="H38" s="37">
        <f>VLOOKUP(C38,[1]Sheet1!$B:$L,11,0)</f>
        <v>0</v>
      </c>
      <c r="I38" s="37">
        <f>VLOOKUP(C38,[1]Sheet1!$B:$N,13,0)</f>
        <v>0</v>
      </c>
      <c r="J38" s="54">
        <f t="shared" si="1"/>
        <v>22</v>
      </c>
      <c r="K38" s="54">
        <v>0</v>
      </c>
      <c r="L38" s="51">
        <v>2750</v>
      </c>
      <c r="M38" s="51">
        <v>2750</v>
      </c>
      <c r="N38" s="52">
        <v>2050203</v>
      </c>
      <c r="O38" s="52">
        <v>30305</v>
      </c>
    </row>
    <row r="39" s="20" customFormat="1" ht="18" customHeight="1" spans="1:15">
      <c r="A39" s="36">
        <v>31</v>
      </c>
      <c r="B39" s="36" t="s">
        <v>81</v>
      </c>
      <c r="C39" s="36" t="s">
        <v>82</v>
      </c>
      <c r="D39" s="37">
        <f>VLOOKUP(C39,[1]Sheet1!$B:$D,3,0)</f>
        <v>0</v>
      </c>
      <c r="E39" s="37">
        <f>VLOOKUP(C39,[1]Sheet1!$B:$F,5,0)</f>
        <v>0</v>
      </c>
      <c r="F39" s="37">
        <f>VLOOKUP(C39,[1]Sheet1!$B:$H,7,0)</f>
        <v>0</v>
      </c>
      <c r="G39" s="37">
        <f>VLOOKUP(C39,[1]Sheet1!$B:$J,9,0)</f>
        <v>402</v>
      </c>
      <c r="H39" s="37">
        <f>VLOOKUP(C39,[1]Sheet1!$B:$L,11,0)</f>
        <v>0</v>
      </c>
      <c r="I39" s="37">
        <f>VLOOKUP(C39,[1]Sheet1!$B:$N,13,0)</f>
        <v>0</v>
      </c>
      <c r="J39" s="54">
        <f t="shared" si="1"/>
        <v>402</v>
      </c>
      <c r="K39" s="54">
        <v>1</v>
      </c>
      <c r="L39" s="51">
        <v>50125</v>
      </c>
      <c r="M39" s="51">
        <v>50125</v>
      </c>
      <c r="N39" s="52">
        <v>2050203</v>
      </c>
      <c r="O39" s="52">
        <v>30305</v>
      </c>
    </row>
    <row r="40" s="20" customFormat="1" ht="18" customHeight="1" spans="1:15">
      <c r="A40" s="36">
        <v>32</v>
      </c>
      <c r="B40" s="36" t="s">
        <v>83</v>
      </c>
      <c r="C40" s="36" t="s">
        <v>84</v>
      </c>
      <c r="D40" s="37">
        <f>VLOOKUP(C40,[1]Sheet1!$B:$D,3,0)</f>
        <v>0</v>
      </c>
      <c r="E40" s="37">
        <f>VLOOKUP(C40,[1]Sheet1!$B:$F,5,0)</f>
        <v>0</v>
      </c>
      <c r="F40" s="37">
        <f>VLOOKUP(C40,[1]Sheet1!$B:$H,7,0)</f>
        <v>0</v>
      </c>
      <c r="G40" s="37">
        <f>VLOOKUP(C40,[1]Sheet1!$B:$J,9,0)</f>
        <v>399</v>
      </c>
      <c r="H40" s="37">
        <f>VLOOKUP(C40,[1]Sheet1!$B:$L,11,0)</f>
        <v>0</v>
      </c>
      <c r="I40" s="37">
        <f>VLOOKUP(C40,[1]Sheet1!$B:$N,13,0)</f>
        <v>0</v>
      </c>
      <c r="J40" s="54">
        <f t="shared" si="1"/>
        <v>399</v>
      </c>
      <c r="K40" s="54">
        <v>1</v>
      </c>
      <c r="L40" s="51">
        <v>49750</v>
      </c>
      <c r="M40" s="51">
        <v>49750</v>
      </c>
      <c r="N40" s="52">
        <v>2050203</v>
      </c>
      <c r="O40" s="52">
        <v>30305</v>
      </c>
    </row>
    <row r="41" s="20" customFormat="1" ht="18" customHeight="1" spans="1:15">
      <c r="A41" s="36">
        <v>33</v>
      </c>
      <c r="B41" s="36">
        <v>101228</v>
      </c>
      <c r="C41" s="36" t="s">
        <v>85</v>
      </c>
      <c r="D41" s="37">
        <f>VLOOKUP(C41,[1]Sheet1!$B:$D,3,0)</f>
        <v>0</v>
      </c>
      <c r="E41" s="37">
        <f>VLOOKUP(C41,[1]Sheet1!$B:$F,5,0)</f>
        <v>0</v>
      </c>
      <c r="F41" s="37">
        <f>VLOOKUP(C41,[1]Sheet1!$B:$H,7,0)</f>
        <v>0</v>
      </c>
      <c r="G41" s="37">
        <f>VLOOKUP(C41,[1]Sheet1!$B:$J,9,0)</f>
        <v>425</v>
      </c>
      <c r="H41" s="37">
        <f>VLOOKUP(C41,[1]Sheet1!$B:$L,11,0)</f>
        <v>0</v>
      </c>
      <c r="I41" s="37">
        <f>VLOOKUP(C41,[1]Sheet1!$B:$N,13,0)</f>
        <v>2</v>
      </c>
      <c r="J41" s="54">
        <f t="shared" si="1"/>
        <v>427</v>
      </c>
      <c r="K41" s="54">
        <v>3</v>
      </c>
      <c r="L41" s="51">
        <v>52875</v>
      </c>
      <c r="M41" s="51">
        <v>52875</v>
      </c>
      <c r="N41" s="52">
        <v>2050203</v>
      </c>
      <c r="O41" s="52">
        <v>30305</v>
      </c>
    </row>
    <row r="42" s="20" customFormat="1" ht="18" customHeight="1" spans="1:15">
      <c r="A42" s="36">
        <v>34</v>
      </c>
      <c r="B42" s="36" t="s">
        <v>86</v>
      </c>
      <c r="C42" s="41" t="s">
        <v>87</v>
      </c>
      <c r="D42" s="37">
        <f>VLOOKUP(C42,[1]Sheet1!$B:$D,3,0)</f>
        <v>0</v>
      </c>
      <c r="E42" s="37">
        <f>VLOOKUP(C42,[1]Sheet1!$B:$F,5,0)</f>
        <v>0</v>
      </c>
      <c r="F42" s="37">
        <f>VLOOKUP(C42,[1]Sheet1!$B:$H,7,0)</f>
        <v>0</v>
      </c>
      <c r="G42" s="37">
        <f>VLOOKUP(C42,[1]Sheet1!$B:$J,9,0)</f>
        <v>192</v>
      </c>
      <c r="H42" s="37">
        <f>VLOOKUP(C42,[1]Sheet1!$B:$L,11,0)</f>
        <v>49</v>
      </c>
      <c r="I42" s="37">
        <f>VLOOKUP(C42,[1]Sheet1!$B:$N,13,0)</f>
        <v>94</v>
      </c>
      <c r="J42" s="54">
        <f t="shared" ref="J42:J73" si="2">I42+H42+G42+F42+E42+D42</f>
        <v>335</v>
      </c>
      <c r="K42" s="54">
        <v>2</v>
      </c>
      <c r="L42" s="51">
        <v>29625</v>
      </c>
      <c r="M42" s="51">
        <f>L42-3437.5</f>
        <v>26187.5</v>
      </c>
      <c r="N42" s="52">
        <v>2050203</v>
      </c>
      <c r="O42" s="52">
        <v>30305</v>
      </c>
    </row>
    <row r="43" s="20" customFormat="1" ht="27" customHeight="1" spans="1:15">
      <c r="A43" s="36">
        <v>35</v>
      </c>
      <c r="B43" s="36" t="s">
        <v>88</v>
      </c>
      <c r="C43" s="44" t="s">
        <v>89</v>
      </c>
      <c r="D43" s="37">
        <f>VLOOKUP(C43,[1]Sheet1!$B:$D,3,0)</f>
        <v>0</v>
      </c>
      <c r="E43" s="37">
        <f>VLOOKUP(C43,[1]Sheet1!$B:$F,5,0)</f>
        <v>22</v>
      </c>
      <c r="F43" s="37">
        <f>VLOOKUP(C43,[1]Sheet1!$B:$H,7,0)</f>
        <v>98</v>
      </c>
      <c r="G43" s="37">
        <f>VLOOKUP(C43,[1]Sheet1!$B:$J,9,0)</f>
        <v>0</v>
      </c>
      <c r="H43" s="37">
        <f>VLOOKUP(C43,[1]Sheet1!$B:$L,11,0)</f>
        <v>0</v>
      </c>
      <c r="I43" s="37">
        <f>VLOOKUP(C43,[1]Sheet1!$B:$N,13,0)</f>
        <v>0</v>
      </c>
      <c r="J43" s="54">
        <f t="shared" si="2"/>
        <v>120</v>
      </c>
      <c r="K43" s="54">
        <v>0</v>
      </c>
      <c r="L43" s="51">
        <v>8600</v>
      </c>
      <c r="M43" s="51">
        <f>L43+225</f>
        <v>8825</v>
      </c>
      <c r="N43" s="52">
        <v>2050202</v>
      </c>
      <c r="O43" s="52">
        <v>30305</v>
      </c>
    </row>
    <row r="44" s="20" customFormat="1" ht="18" customHeight="1" spans="1:15">
      <c r="A44" s="36">
        <v>36</v>
      </c>
      <c r="B44" s="36" t="s">
        <v>90</v>
      </c>
      <c r="C44" s="36" t="s">
        <v>91</v>
      </c>
      <c r="D44" s="37">
        <f>VLOOKUP(C44,[1]Sheet1!$B:$D,3,0)</f>
        <v>126</v>
      </c>
      <c r="E44" s="37">
        <f>VLOOKUP(C44,[1]Sheet1!$B:$F,5,0)</f>
        <v>25</v>
      </c>
      <c r="F44" s="37">
        <f>VLOOKUP(C44,[1]Sheet1!$B:$H,7,0)</f>
        <v>48</v>
      </c>
      <c r="G44" s="37">
        <f>VLOOKUP(C44,[1]Sheet1!$B:$J,9,0)</f>
        <v>0</v>
      </c>
      <c r="H44" s="37">
        <f>VLOOKUP(C44,[1]Sheet1!$B:$L,11,0)</f>
        <v>0</v>
      </c>
      <c r="I44" s="37">
        <f>VLOOKUP(C44,[1]Sheet1!$B:$N,13,0)</f>
        <v>0</v>
      </c>
      <c r="J44" s="54">
        <f t="shared" si="2"/>
        <v>199</v>
      </c>
      <c r="K44" s="54">
        <v>1</v>
      </c>
      <c r="L44" s="51">
        <v>21437.5</v>
      </c>
      <c r="M44" s="51">
        <v>21437.5</v>
      </c>
      <c r="N44" s="52">
        <v>2050202</v>
      </c>
      <c r="O44" s="52">
        <v>30305</v>
      </c>
    </row>
    <row r="45" s="20" customFormat="1" ht="18" customHeight="1" spans="1:15">
      <c r="A45" s="36">
        <v>37</v>
      </c>
      <c r="B45" s="36" t="s">
        <v>92</v>
      </c>
      <c r="C45" s="36" t="s">
        <v>93</v>
      </c>
      <c r="D45" s="37">
        <f>VLOOKUP(C45,[1]Sheet1!$B:$D,3,0)</f>
        <v>22</v>
      </c>
      <c r="E45" s="37">
        <f>VLOOKUP(C45,[1]Sheet1!$B:$F,5,0)</f>
        <v>47</v>
      </c>
      <c r="F45" s="37">
        <f>VLOOKUP(C45,[1]Sheet1!$B:$H,7,0)</f>
        <v>24</v>
      </c>
      <c r="G45" s="37">
        <f>VLOOKUP(C45,[1]Sheet1!$B:$J,9,0)</f>
        <v>0</v>
      </c>
      <c r="H45" s="37">
        <f>VLOOKUP(C45,[1]Sheet1!$B:$L,11,0)</f>
        <v>0</v>
      </c>
      <c r="I45" s="37">
        <f>VLOOKUP(C45,[1]Sheet1!$B:$N,13,0)</f>
        <v>0</v>
      </c>
      <c r="J45" s="54">
        <f t="shared" si="2"/>
        <v>93</v>
      </c>
      <c r="K45" s="54">
        <v>0</v>
      </c>
      <c r="L45" s="51">
        <v>9537.5</v>
      </c>
      <c r="M45" s="51">
        <v>0</v>
      </c>
      <c r="N45" s="52">
        <v>2050202</v>
      </c>
      <c r="O45" s="52">
        <v>30305</v>
      </c>
    </row>
    <row r="46" s="20" customFormat="1" ht="18" customHeight="1" spans="1:15">
      <c r="A46" s="36">
        <v>38</v>
      </c>
      <c r="B46" s="36" t="s">
        <v>94</v>
      </c>
      <c r="C46" s="36" t="s">
        <v>95</v>
      </c>
      <c r="D46" s="37">
        <f>VLOOKUP(C46,[1]Sheet1!$B:$D,3,0)</f>
        <v>19</v>
      </c>
      <c r="E46" s="37">
        <f>VLOOKUP(C46,[1]Sheet1!$B:$F,5,0)</f>
        <v>97</v>
      </c>
      <c r="F46" s="37">
        <f>VLOOKUP(C46,[1]Sheet1!$B:$H,7,0)</f>
        <v>183</v>
      </c>
      <c r="G46" s="37">
        <f>VLOOKUP(C46,[1]Sheet1!$B:$J,9,0)</f>
        <v>40</v>
      </c>
      <c r="H46" s="37">
        <f>VLOOKUP(C46,[1]Sheet1!$B:$L,11,0)</f>
        <v>40</v>
      </c>
      <c r="I46" s="37">
        <f>VLOOKUP(C46,[1]Sheet1!$B:$N,13,0)</f>
        <v>108</v>
      </c>
      <c r="J46" s="54">
        <f t="shared" si="2"/>
        <v>487</v>
      </c>
      <c r="K46" s="54">
        <v>4</v>
      </c>
      <c r="L46" s="51">
        <v>38850</v>
      </c>
      <c r="M46" s="51">
        <v>38850</v>
      </c>
      <c r="N46" s="52">
        <v>2050202</v>
      </c>
      <c r="O46" s="52">
        <v>30305</v>
      </c>
    </row>
    <row r="47" s="20" customFormat="1" ht="18" customHeight="1" spans="1:15">
      <c r="A47" s="36">
        <v>39</v>
      </c>
      <c r="B47" s="36" t="s">
        <v>96</v>
      </c>
      <c r="C47" s="36" t="s">
        <v>97</v>
      </c>
      <c r="D47" s="37">
        <f>VLOOKUP(C47,[1]Sheet1!$B:$D,3,0)</f>
        <v>1</v>
      </c>
      <c r="E47" s="37">
        <f>VLOOKUP(C47,[1]Sheet1!$B:$F,5,0)</f>
        <v>71</v>
      </c>
      <c r="F47" s="37">
        <f>VLOOKUP(C47,[1]Sheet1!$B:$H,7,0)</f>
        <v>102</v>
      </c>
      <c r="G47" s="37">
        <f>VLOOKUP(C47,[1]Sheet1!$B:$J,9,0)</f>
        <v>11</v>
      </c>
      <c r="H47" s="37">
        <f>VLOOKUP(C47,[1]Sheet1!$B:$L,11,0)</f>
        <v>8</v>
      </c>
      <c r="I47" s="37">
        <f>VLOOKUP(C47,[1]Sheet1!$B:$N,13,0)</f>
        <v>12</v>
      </c>
      <c r="J47" s="54">
        <f t="shared" si="2"/>
        <v>205</v>
      </c>
      <c r="K47" s="54">
        <v>0</v>
      </c>
      <c r="L47" s="51">
        <v>17212.5</v>
      </c>
      <c r="M47" s="51">
        <v>17212.5</v>
      </c>
      <c r="N47" s="52">
        <v>2050202</v>
      </c>
      <c r="O47" s="52">
        <v>30305</v>
      </c>
    </row>
    <row r="48" s="20" customFormat="1" ht="18" customHeight="1" spans="1:15">
      <c r="A48" s="36">
        <v>40</v>
      </c>
      <c r="B48" s="36" t="s">
        <v>98</v>
      </c>
      <c r="C48" s="36" t="s">
        <v>99</v>
      </c>
      <c r="D48" s="37">
        <f>VLOOKUP(C48,[1]Sheet1!$B:$D,3,0)</f>
        <v>0</v>
      </c>
      <c r="E48" s="37">
        <f>VLOOKUP(C48,[1]Sheet1!$B:$F,5,0)</f>
        <v>14</v>
      </c>
      <c r="F48" s="37">
        <f>VLOOKUP(C48,[1]Sheet1!$B:$H,7,0)</f>
        <v>9</v>
      </c>
      <c r="G48" s="37">
        <f>VLOOKUP(C48,[1]Sheet1!$B:$J,9,0)</f>
        <v>0</v>
      </c>
      <c r="H48" s="37">
        <f>VLOOKUP(C48,[1]Sheet1!$B:$L,11,0)</f>
        <v>0</v>
      </c>
      <c r="I48" s="37">
        <f>VLOOKUP(C48,[1]Sheet1!$B:$N,13,0)</f>
        <v>0</v>
      </c>
      <c r="J48" s="54">
        <f t="shared" si="2"/>
        <v>23</v>
      </c>
      <c r="K48" s="54">
        <v>0</v>
      </c>
      <c r="L48" s="51">
        <v>2137.5</v>
      </c>
      <c r="M48" s="51">
        <v>2137.5</v>
      </c>
      <c r="N48" s="52">
        <v>2050202</v>
      </c>
      <c r="O48" s="52">
        <v>30305</v>
      </c>
    </row>
    <row r="49" s="20" customFormat="1" ht="18" customHeight="1" spans="1:15">
      <c r="A49" s="36">
        <v>41</v>
      </c>
      <c r="B49" s="36" t="s">
        <v>100</v>
      </c>
      <c r="C49" s="36" t="s">
        <v>101</v>
      </c>
      <c r="D49" s="37">
        <f>VLOOKUP(C49,[1]Sheet1!$B:$D,3,0)</f>
        <v>11</v>
      </c>
      <c r="E49" s="37">
        <f>VLOOKUP(C49,[1]Sheet1!$B:$F,5,0)</f>
        <v>111</v>
      </c>
      <c r="F49" s="37">
        <f>VLOOKUP(C49,[1]Sheet1!$B:$H,7,0)</f>
        <v>318</v>
      </c>
      <c r="G49" s="37">
        <f>VLOOKUP(C49,[1]Sheet1!$B:$J,9,0)</f>
        <v>186</v>
      </c>
      <c r="H49" s="37">
        <f>VLOOKUP(C49,[1]Sheet1!$B:$L,11,0)</f>
        <v>15</v>
      </c>
      <c r="I49" s="37">
        <f>VLOOKUP(C49,[1]Sheet1!$B:$N,13,0)</f>
        <v>8</v>
      </c>
      <c r="J49" s="54">
        <f t="shared" si="2"/>
        <v>649</v>
      </c>
      <c r="K49" s="54">
        <v>11</v>
      </c>
      <c r="L49" s="51">
        <v>57237.5</v>
      </c>
      <c r="M49" s="51">
        <v>57237.5</v>
      </c>
      <c r="N49" s="52">
        <v>2050202</v>
      </c>
      <c r="O49" s="52">
        <v>30305</v>
      </c>
    </row>
    <row r="50" s="20" customFormat="1" ht="18" customHeight="1" spans="1:15">
      <c r="A50" s="36">
        <v>42</v>
      </c>
      <c r="B50" s="36" t="s">
        <v>102</v>
      </c>
      <c r="C50" s="36" t="s">
        <v>103</v>
      </c>
      <c r="D50" s="37">
        <f>VLOOKUP(C50,[1]Sheet1!$B:$D,3,0)</f>
        <v>2</v>
      </c>
      <c r="E50" s="37">
        <f>VLOOKUP(C50,[1]Sheet1!$B:$F,5,0)</f>
        <v>24</v>
      </c>
      <c r="F50" s="37">
        <f>VLOOKUP(C50,[1]Sheet1!$B:$H,7,0)</f>
        <v>65</v>
      </c>
      <c r="G50" s="37">
        <f>VLOOKUP(C50,[1]Sheet1!$B:$J,9,0)</f>
        <v>0</v>
      </c>
      <c r="H50" s="37">
        <f>VLOOKUP(C50,[1]Sheet1!$B:$L,11,0)</f>
        <v>0</v>
      </c>
      <c r="I50" s="37">
        <f>VLOOKUP(C50,[1]Sheet1!$B:$N,13,0)</f>
        <v>0</v>
      </c>
      <c r="J50" s="54">
        <f t="shared" si="2"/>
        <v>91</v>
      </c>
      <c r="K50" s="54">
        <v>2</v>
      </c>
      <c r="L50" s="51">
        <v>6762.5</v>
      </c>
      <c r="M50" s="51">
        <v>6762.5</v>
      </c>
      <c r="N50" s="52">
        <v>2050202</v>
      </c>
      <c r="O50" s="52">
        <v>30305</v>
      </c>
    </row>
    <row r="51" s="20" customFormat="1" ht="18" customHeight="1" spans="1:15">
      <c r="A51" s="36">
        <v>43</v>
      </c>
      <c r="B51" s="36" t="s">
        <v>104</v>
      </c>
      <c r="C51" s="36" t="s">
        <v>105</v>
      </c>
      <c r="D51" s="37">
        <f>VLOOKUP(C51,[1]Sheet1!$B:$D,3,0)</f>
        <v>2</v>
      </c>
      <c r="E51" s="37">
        <f>VLOOKUP(C51,[1]Sheet1!$B:$F,5,0)</f>
        <v>19</v>
      </c>
      <c r="F51" s="37">
        <v>139</v>
      </c>
      <c r="G51" s="37">
        <f>VLOOKUP(C51,[1]Sheet1!$B:$J,9,0)</f>
        <v>0</v>
      </c>
      <c r="H51" s="37">
        <f>VLOOKUP(C51,[1]Sheet1!$B:$L,11,0)</f>
        <v>0</v>
      </c>
      <c r="I51" s="37">
        <f>VLOOKUP(C51,[1]Sheet1!$B:$N,13,0)</f>
        <v>0</v>
      </c>
      <c r="J51" s="54">
        <f t="shared" si="2"/>
        <v>160</v>
      </c>
      <c r="K51" s="54">
        <v>2</v>
      </c>
      <c r="L51" s="51">
        <v>8562.5</v>
      </c>
      <c r="M51" s="51">
        <v>0</v>
      </c>
      <c r="N51" s="52">
        <v>2050202</v>
      </c>
      <c r="O51" s="52">
        <v>30305</v>
      </c>
    </row>
    <row r="52" s="20" customFormat="1" ht="18" customHeight="1" spans="1:15">
      <c r="A52" s="36">
        <v>44</v>
      </c>
      <c r="B52" s="36" t="s">
        <v>106</v>
      </c>
      <c r="C52" s="36" t="s">
        <v>107</v>
      </c>
      <c r="D52" s="37">
        <f>VLOOKUP(C52,[1]Sheet1!$B:$D,3,0)</f>
        <v>2</v>
      </c>
      <c r="E52" s="37">
        <f>VLOOKUP(C52,[1]Sheet1!$B:$F,5,0)</f>
        <v>42</v>
      </c>
      <c r="F52" s="37">
        <v>88</v>
      </c>
      <c r="G52" s="37">
        <f>VLOOKUP(C52,[1]Sheet1!$B:$J,9,0)</f>
        <v>0</v>
      </c>
      <c r="H52" s="37">
        <f>VLOOKUP(C52,[1]Sheet1!$B:$L,11,0)</f>
        <v>0</v>
      </c>
      <c r="I52" s="37">
        <f>VLOOKUP(C52,[1]Sheet1!$B:$N,13,0)</f>
        <v>0</v>
      </c>
      <c r="J52" s="54">
        <f t="shared" si="2"/>
        <v>132</v>
      </c>
      <c r="K52" s="54">
        <v>2</v>
      </c>
      <c r="L52" s="51">
        <v>5187.5</v>
      </c>
      <c r="M52" s="51">
        <f>L52+312.5*5</f>
        <v>6750</v>
      </c>
      <c r="N52" s="52">
        <v>2050202</v>
      </c>
      <c r="O52" s="52">
        <v>30305</v>
      </c>
    </row>
    <row r="53" s="20" customFormat="1" ht="18" customHeight="1" spans="1:15">
      <c r="A53" s="36">
        <v>45</v>
      </c>
      <c r="B53" s="36" t="s">
        <v>108</v>
      </c>
      <c r="C53" s="36" t="s">
        <v>109</v>
      </c>
      <c r="D53" s="37">
        <f>VLOOKUP(C53,[1]Sheet1!$B:$D,3,0)</f>
        <v>0</v>
      </c>
      <c r="E53" s="37">
        <f>VLOOKUP(C53,[1]Sheet1!$B:$F,5,0)</f>
        <v>40</v>
      </c>
      <c r="F53" s="37">
        <f>VLOOKUP(C53,[1]Sheet1!$B:$H,7,0)</f>
        <v>66</v>
      </c>
      <c r="G53" s="37">
        <f>VLOOKUP(C53,[1]Sheet1!$B:$J,9,0)</f>
        <v>0</v>
      </c>
      <c r="H53" s="37">
        <f>VLOOKUP(C53,[1]Sheet1!$B:$L,11,0)</f>
        <v>0</v>
      </c>
      <c r="I53" s="37">
        <f>VLOOKUP(C53,[1]Sheet1!$B:$N,13,0)</f>
        <v>0</v>
      </c>
      <c r="J53" s="54">
        <f t="shared" si="2"/>
        <v>106</v>
      </c>
      <c r="K53" s="54">
        <v>0</v>
      </c>
      <c r="L53" s="51">
        <v>4125</v>
      </c>
      <c r="M53" s="51">
        <v>0</v>
      </c>
      <c r="N53" s="52">
        <v>2050202</v>
      </c>
      <c r="O53" s="52">
        <v>30305</v>
      </c>
    </row>
    <row r="54" s="20" customFormat="1" ht="18" customHeight="1" spans="1:15">
      <c r="A54" s="36">
        <v>46</v>
      </c>
      <c r="B54" s="36" t="s">
        <v>110</v>
      </c>
      <c r="C54" s="36" t="s">
        <v>111</v>
      </c>
      <c r="D54" s="37">
        <f>VLOOKUP(C54,[1]Sheet1!$B:$D,3,0)</f>
        <v>3</v>
      </c>
      <c r="E54" s="37">
        <f>VLOOKUP(C54,[1]Sheet1!$B:$F,5,0)</f>
        <v>93</v>
      </c>
      <c r="F54" s="37">
        <f>VLOOKUP(C54,[1]Sheet1!$B:$H,7,0)</f>
        <v>205</v>
      </c>
      <c r="G54" s="37">
        <f>VLOOKUP(C54,[1]Sheet1!$B:$J,9,0)</f>
        <v>0</v>
      </c>
      <c r="H54" s="37">
        <f>VLOOKUP(C54,[1]Sheet1!$B:$L,11,0)</f>
        <v>0</v>
      </c>
      <c r="I54" s="37">
        <f>VLOOKUP(C54,[1]Sheet1!$B:$N,13,0)</f>
        <v>0</v>
      </c>
      <c r="J54" s="54">
        <f t="shared" si="2"/>
        <v>301</v>
      </c>
      <c r="K54" s="54">
        <v>3</v>
      </c>
      <c r="L54" s="51">
        <v>12812.5</v>
      </c>
      <c r="M54" s="51">
        <v>0</v>
      </c>
      <c r="N54" s="52">
        <v>2050202</v>
      </c>
      <c r="O54" s="52">
        <v>30305</v>
      </c>
    </row>
    <row r="55" s="20" customFormat="1" ht="18" customHeight="1" spans="1:15">
      <c r="A55" s="36">
        <v>47</v>
      </c>
      <c r="B55" s="36" t="s">
        <v>112</v>
      </c>
      <c r="C55" s="36" t="s">
        <v>113</v>
      </c>
      <c r="D55" s="37">
        <f>VLOOKUP(C55,[1]Sheet1!$B:$D,3,0)</f>
        <v>2</v>
      </c>
      <c r="E55" s="37">
        <f>VLOOKUP(C55,[1]Sheet1!$B:$F,5,0)</f>
        <v>9</v>
      </c>
      <c r="F55" s="37">
        <f>VLOOKUP(C55,[1]Sheet1!$B:$H,7,0)</f>
        <v>52</v>
      </c>
      <c r="G55" s="37">
        <f>VLOOKUP(C55,[1]Sheet1!$B:$J,9,0)</f>
        <v>0</v>
      </c>
      <c r="H55" s="37">
        <f>VLOOKUP(C55,[1]Sheet1!$B:$L,11,0)</f>
        <v>0</v>
      </c>
      <c r="I55" s="37">
        <f>VLOOKUP(C55,[1]Sheet1!$B:$N,13,0)</f>
        <v>0</v>
      </c>
      <c r="J55" s="54">
        <f t="shared" si="2"/>
        <v>63</v>
      </c>
      <c r="K55" s="54">
        <v>2</v>
      </c>
      <c r="L55" s="51">
        <v>3250</v>
      </c>
      <c r="M55" s="51">
        <v>3250</v>
      </c>
      <c r="N55" s="52">
        <v>2050202</v>
      </c>
      <c r="O55" s="52">
        <v>30305</v>
      </c>
    </row>
    <row r="56" s="20" customFormat="1" ht="18" customHeight="1" spans="1:15">
      <c r="A56" s="36">
        <v>48</v>
      </c>
      <c r="B56" s="36" t="s">
        <v>114</v>
      </c>
      <c r="C56" s="36" t="s">
        <v>115</v>
      </c>
      <c r="D56" s="37">
        <f>VLOOKUP(C56,[1]Sheet1!$B:$D,3,0)</f>
        <v>1</v>
      </c>
      <c r="E56" s="37">
        <f>VLOOKUP(C56,[1]Sheet1!$B:$F,5,0)</f>
        <v>81</v>
      </c>
      <c r="F56" s="37">
        <f>VLOOKUP(C56,[1]Sheet1!$B:$H,7,0)</f>
        <v>114</v>
      </c>
      <c r="G56" s="37">
        <f>VLOOKUP(C56,[1]Sheet1!$B:$J,9,0)</f>
        <v>0</v>
      </c>
      <c r="H56" s="37">
        <f>VLOOKUP(C56,[1]Sheet1!$B:$L,11,0)</f>
        <v>0</v>
      </c>
      <c r="I56" s="37">
        <f>VLOOKUP(C56,[1]Sheet1!$B:$N,13,0)</f>
        <v>0</v>
      </c>
      <c r="J56" s="54">
        <f t="shared" si="2"/>
        <v>196</v>
      </c>
      <c r="K56" s="54">
        <v>1</v>
      </c>
      <c r="L56" s="51">
        <v>7125</v>
      </c>
      <c r="M56" s="51">
        <v>7125</v>
      </c>
      <c r="N56" s="52">
        <v>2050202</v>
      </c>
      <c r="O56" s="52">
        <v>30305</v>
      </c>
    </row>
    <row r="57" s="20" customFormat="1" ht="18" customHeight="1" spans="1:15">
      <c r="A57" s="36">
        <v>49</v>
      </c>
      <c r="B57" s="36" t="s">
        <v>116</v>
      </c>
      <c r="C57" s="36" t="s">
        <v>117</v>
      </c>
      <c r="D57" s="37">
        <f>VLOOKUP(C57,[1]Sheet1!$B:$D,3,0)</f>
        <v>3</v>
      </c>
      <c r="E57" s="37">
        <f>VLOOKUP(C57,[1]Sheet1!$B:$F,5,0)</f>
        <v>42</v>
      </c>
      <c r="F57" s="37">
        <f>VLOOKUP(C57,[1]Sheet1!$B:$H,7,0)</f>
        <v>98</v>
      </c>
      <c r="G57" s="37">
        <f>VLOOKUP(C57,[1]Sheet1!$B:$J,9,0)</f>
        <v>0</v>
      </c>
      <c r="H57" s="37">
        <f>VLOOKUP(C57,[1]Sheet1!$B:$L,11,0)</f>
        <v>0</v>
      </c>
      <c r="I57" s="37">
        <f>VLOOKUP(C57,[1]Sheet1!$B:$N,13,0)</f>
        <v>0</v>
      </c>
      <c r="J57" s="54">
        <f t="shared" si="2"/>
        <v>143</v>
      </c>
      <c r="K57" s="54">
        <v>3</v>
      </c>
      <c r="L57" s="51">
        <v>6125</v>
      </c>
      <c r="M57" s="51">
        <v>6125</v>
      </c>
      <c r="N57" s="52">
        <v>2050202</v>
      </c>
      <c r="O57" s="52">
        <v>30305</v>
      </c>
    </row>
    <row r="58" s="20" customFormat="1" ht="18" customHeight="1" spans="1:15">
      <c r="A58" s="36">
        <v>50</v>
      </c>
      <c r="B58" s="36" t="s">
        <v>118</v>
      </c>
      <c r="C58" s="36" t="s">
        <v>119</v>
      </c>
      <c r="D58" s="37">
        <f>VLOOKUP(C58,[1]Sheet1!$B:$D,3,0)</f>
        <v>0</v>
      </c>
      <c r="E58" s="37">
        <f>VLOOKUP(C58,[1]Sheet1!$B:$F,5,0)</f>
        <v>28</v>
      </c>
      <c r="F58" s="37">
        <f>VLOOKUP(C58,[1]Sheet1!$B:$H,7,0)</f>
        <v>75</v>
      </c>
      <c r="G58" s="37">
        <f>VLOOKUP(C58,[1]Sheet1!$B:$J,9,0)</f>
        <v>0</v>
      </c>
      <c r="H58" s="37">
        <f>VLOOKUP(C58,[1]Sheet1!$B:$L,11,0)</f>
        <v>0</v>
      </c>
      <c r="I58" s="37">
        <f>VLOOKUP(C58,[1]Sheet1!$B:$N,13,0)</f>
        <v>0</v>
      </c>
      <c r="J58" s="54">
        <f t="shared" si="2"/>
        <v>103</v>
      </c>
      <c r="K58" s="54">
        <v>0</v>
      </c>
      <c r="L58" s="51">
        <v>7837.5</v>
      </c>
      <c r="M58" s="51">
        <v>7837.5</v>
      </c>
      <c r="N58" s="52">
        <v>2050202</v>
      </c>
      <c r="O58" s="52">
        <v>30305</v>
      </c>
    </row>
    <row r="59" s="20" customFormat="1" ht="18" customHeight="1" spans="1:15">
      <c r="A59" s="36">
        <v>51</v>
      </c>
      <c r="B59" s="36" t="s">
        <v>120</v>
      </c>
      <c r="C59" s="45" t="s">
        <v>121</v>
      </c>
      <c r="D59" s="37">
        <f>VLOOKUP(C59,[1]Sheet1!$B:$D,3,0)</f>
        <v>3</v>
      </c>
      <c r="E59" s="37">
        <f>VLOOKUP(C59,[1]Sheet1!$B:$F,5,0)</f>
        <v>51</v>
      </c>
      <c r="F59" s="37">
        <f>VLOOKUP(C59,[1]Sheet1!$B:$H,7,0)</f>
        <v>87</v>
      </c>
      <c r="G59" s="37">
        <f>VLOOKUP(C59,[1]Sheet1!$B:$J,9,0)</f>
        <v>0</v>
      </c>
      <c r="H59" s="37">
        <f>VLOOKUP(C59,[1]Sheet1!$B:$L,11,0)</f>
        <v>0</v>
      </c>
      <c r="I59" s="37">
        <f>VLOOKUP(C59,[1]Sheet1!$B:$N,13,0)</f>
        <v>0</v>
      </c>
      <c r="J59" s="54">
        <f t="shared" si="2"/>
        <v>141</v>
      </c>
      <c r="K59" s="54">
        <v>3</v>
      </c>
      <c r="L59" s="51">
        <v>11175</v>
      </c>
      <c r="M59" s="51">
        <v>11175</v>
      </c>
      <c r="N59" s="52">
        <v>2050202</v>
      </c>
      <c r="O59" s="52">
        <v>30305</v>
      </c>
    </row>
    <row r="60" s="20" customFormat="1" ht="18" customHeight="1" spans="1:15">
      <c r="A60" s="36">
        <v>52</v>
      </c>
      <c r="B60" s="36">
        <v>101203</v>
      </c>
      <c r="C60" s="36" t="s">
        <v>122</v>
      </c>
      <c r="D60" s="37">
        <f>VLOOKUP(C60,[1]Sheet1!$B:$D,3,0)</f>
        <v>4</v>
      </c>
      <c r="E60" s="37">
        <f>VLOOKUP(C60,[1]Sheet1!$B:$F,5,0)</f>
        <v>45</v>
      </c>
      <c r="F60" s="37">
        <f>VLOOKUP(C60,[1]Sheet1!$B:$H,7,0)</f>
        <v>33</v>
      </c>
      <c r="G60" s="37">
        <f>VLOOKUP(C60,[1]Sheet1!$B:$J,9,0)</f>
        <v>167</v>
      </c>
      <c r="H60" s="37">
        <f>VLOOKUP(C60,[1]Sheet1!$B:$L,11,0)</f>
        <v>15</v>
      </c>
      <c r="I60" s="37">
        <f>VLOOKUP(C60,[1]Sheet1!$B:$N,13,0)</f>
        <v>12</v>
      </c>
      <c r="J60" s="54">
        <f t="shared" si="2"/>
        <v>276</v>
      </c>
      <c r="K60" s="54">
        <v>2</v>
      </c>
      <c r="L60" s="51">
        <v>30125</v>
      </c>
      <c r="M60" s="51">
        <v>30125</v>
      </c>
      <c r="N60" s="52">
        <v>2050202</v>
      </c>
      <c r="O60" s="52">
        <v>30305</v>
      </c>
    </row>
    <row r="61" s="20" customFormat="1" ht="18" customHeight="1" spans="1:15">
      <c r="A61" s="36">
        <v>53</v>
      </c>
      <c r="B61" s="36" t="s">
        <v>123</v>
      </c>
      <c r="C61" s="36" t="s">
        <v>124</v>
      </c>
      <c r="D61" s="37">
        <f>VLOOKUP(C61,[1]Sheet1!$B:$D,3,0)</f>
        <v>0</v>
      </c>
      <c r="E61" s="37">
        <f>VLOOKUP(C61,[1]Sheet1!$B:$F,5,0)</f>
        <v>39</v>
      </c>
      <c r="F61" s="37">
        <f>VLOOKUP(C61,[1]Sheet1!$B:$H,7,0)</f>
        <v>15</v>
      </c>
      <c r="G61" s="37">
        <f>VLOOKUP(C61,[1]Sheet1!$B:$J,9,0)</f>
        <v>0</v>
      </c>
      <c r="H61" s="37">
        <f>VLOOKUP(C61,[1]Sheet1!$B:$L,11,0)</f>
        <v>0</v>
      </c>
      <c r="I61" s="37">
        <f>VLOOKUP(C61,[1]Sheet1!$B:$N,13,0)</f>
        <v>0</v>
      </c>
      <c r="J61" s="54">
        <f t="shared" si="2"/>
        <v>54</v>
      </c>
      <c r="K61" s="54">
        <v>0</v>
      </c>
      <c r="L61" s="51">
        <v>5325</v>
      </c>
      <c r="M61" s="51">
        <v>5325</v>
      </c>
      <c r="N61" s="52">
        <v>2050202</v>
      </c>
      <c r="O61" s="52">
        <v>30305</v>
      </c>
    </row>
    <row r="62" s="20" customFormat="1" ht="18" customHeight="1" spans="1:15">
      <c r="A62" s="36">
        <v>54</v>
      </c>
      <c r="B62" s="36" t="s">
        <v>125</v>
      </c>
      <c r="C62" s="36" t="s">
        <v>126</v>
      </c>
      <c r="D62" s="37">
        <f>VLOOKUP(C62,[1]Sheet1!$B:$D,3,0)</f>
        <v>1</v>
      </c>
      <c r="E62" s="37">
        <f>VLOOKUP(C62,[1]Sheet1!$B:$F,5,0)</f>
        <v>49</v>
      </c>
      <c r="F62" s="37">
        <f>VLOOKUP(C62,[1]Sheet1!$B:$H,7,0)</f>
        <v>120</v>
      </c>
      <c r="G62" s="37">
        <f>VLOOKUP(C62,[1]Sheet1!$B:$J,9,0)</f>
        <v>0</v>
      </c>
      <c r="H62" s="37">
        <f>VLOOKUP(C62,[1]Sheet1!$B:$L,11,0)</f>
        <v>0</v>
      </c>
      <c r="I62" s="37">
        <f>VLOOKUP(C62,[1]Sheet1!$B:$N,13,0)</f>
        <v>0</v>
      </c>
      <c r="J62" s="54">
        <f t="shared" si="2"/>
        <v>170</v>
      </c>
      <c r="K62" s="54">
        <v>1</v>
      </c>
      <c r="L62" s="51">
        <v>13012.5</v>
      </c>
      <c r="M62" s="51">
        <v>13012.5</v>
      </c>
      <c r="N62" s="52">
        <v>2050202</v>
      </c>
      <c r="O62" s="52">
        <v>30305</v>
      </c>
    </row>
    <row r="63" s="20" customFormat="1" ht="18" customHeight="1" spans="1:15">
      <c r="A63" s="36">
        <v>55</v>
      </c>
      <c r="B63" s="36" t="s">
        <v>127</v>
      </c>
      <c r="C63" s="36" t="s">
        <v>128</v>
      </c>
      <c r="D63" s="37">
        <f>VLOOKUP(C63,[1]Sheet1!$B:$D,3,0)</f>
        <v>4</v>
      </c>
      <c r="E63" s="37">
        <f>VLOOKUP(C63,[1]Sheet1!$B:$F,5,0)</f>
        <v>43</v>
      </c>
      <c r="F63" s="37">
        <v>127</v>
      </c>
      <c r="G63" s="37">
        <f>VLOOKUP(C63,[1]Sheet1!$B:$J,9,0)</f>
        <v>0</v>
      </c>
      <c r="H63" s="37">
        <f>VLOOKUP(C63,[1]Sheet1!$B:$L,11,0)</f>
        <v>0</v>
      </c>
      <c r="I63" s="37">
        <f>VLOOKUP(C63,[1]Sheet1!$B:$N,13,0)</f>
        <v>0</v>
      </c>
      <c r="J63" s="54">
        <f t="shared" si="2"/>
        <v>174</v>
      </c>
      <c r="K63" s="54">
        <v>4</v>
      </c>
      <c r="L63" s="51">
        <v>12650</v>
      </c>
      <c r="M63" s="51">
        <f>L63+312.5*2</f>
        <v>13275</v>
      </c>
      <c r="N63" s="52">
        <v>2050202</v>
      </c>
      <c r="O63" s="52">
        <v>30305</v>
      </c>
    </row>
    <row r="64" s="20" customFormat="1" ht="18" customHeight="1" spans="1:15">
      <c r="A64" s="36">
        <v>56</v>
      </c>
      <c r="B64" s="36" t="s">
        <v>129</v>
      </c>
      <c r="C64" s="36" t="s">
        <v>130</v>
      </c>
      <c r="D64" s="37">
        <f>VLOOKUP(C64,[1]Sheet1!$B:$D,3,0)</f>
        <v>19</v>
      </c>
      <c r="E64" s="37">
        <f>VLOOKUP(C64,[1]Sheet1!$B:$F,5,0)</f>
        <v>10</v>
      </c>
      <c r="F64" s="37">
        <f>VLOOKUP(C64,[1]Sheet1!$B:$H,7,0)</f>
        <v>25</v>
      </c>
      <c r="G64" s="37">
        <f>VLOOKUP(C64,[1]Sheet1!$B:$J,9,0)</f>
        <v>0</v>
      </c>
      <c r="H64" s="37">
        <f>VLOOKUP(C64,[1]Sheet1!$B:$L,11,0)</f>
        <v>0</v>
      </c>
      <c r="I64" s="37">
        <f>VLOOKUP(C64,[1]Sheet1!$B:$N,13,0)</f>
        <v>0</v>
      </c>
      <c r="J64" s="54">
        <f t="shared" si="2"/>
        <v>54</v>
      </c>
      <c r="K64" s="54">
        <v>1</v>
      </c>
      <c r="L64" s="51">
        <v>4937.5</v>
      </c>
      <c r="M64" s="51">
        <v>4937.5</v>
      </c>
      <c r="N64" s="52">
        <v>2050202</v>
      </c>
      <c r="O64" s="52">
        <v>30305</v>
      </c>
    </row>
    <row r="65" s="20" customFormat="1" ht="18" customHeight="1" spans="1:15">
      <c r="A65" s="36">
        <v>57</v>
      </c>
      <c r="B65" s="36" t="s">
        <v>131</v>
      </c>
      <c r="C65" s="36" t="s">
        <v>132</v>
      </c>
      <c r="D65" s="37">
        <f>VLOOKUP(C65,[1]Sheet1!$B:$D,3,0)</f>
        <v>0</v>
      </c>
      <c r="E65" s="37">
        <f>VLOOKUP(C65,[1]Sheet1!$B:$F,5,0)</f>
        <v>17</v>
      </c>
      <c r="F65" s="37">
        <f>VLOOKUP(C65,[1]Sheet1!$B:$H,7,0)</f>
        <v>36</v>
      </c>
      <c r="G65" s="37">
        <f>VLOOKUP(C65,[1]Sheet1!$B:$J,9,0)</f>
        <v>0</v>
      </c>
      <c r="H65" s="37">
        <f>VLOOKUP(C65,[1]Sheet1!$B:$L,11,0)</f>
        <v>0</v>
      </c>
      <c r="I65" s="37">
        <f>VLOOKUP(C65,[1]Sheet1!$B:$N,13,0)</f>
        <v>0</v>
      </c>
      <c r="J65" s="54">
        <f t="shared" si="2"/>
        <v>53</v>
      </c>
      <c r="K65" s="54">
        <v>0</v>
      </c>
      <c r="L65" s="51">
        <v>4162.5</v>
      </c>
      <c r="M65" s="51">
        <v>4162.5</v>
      </c>
      <c r="N65" s="52">
        <v>2050202</v>
      </c>
      <c r="O65" s="52">
        <v>30305</v>
      </c>
    </row>
    <row r="66" s="20" customFormat="1" ht="18" customHeight="1" spans="1:15">
      <c r="A66" s="36">
        <v>58</v>
      </c>
      <c r="B66" s="36" t="s">
        <v>133</v>
      </c>
      <c r="C66" s="36" t="s">
        <v>134</v>
      </c>
      <c r="D66" s="37">
        <f>VLOOKUP(C66,[1]Sheet1!$B:$D,3,0)</f>
        <v>1</v>
      </c>
      <c r="E66" s="37">
        <f>VLOOKUP(C66,[1]Sheet1!$B:$F,5,0)</f>
        <v>54</v>
      </c>
      <c r="F66" s="37">
        <f>VLOOKUP(C66,[1]Sheet1!$B:$H,7,0)</f>
        <v>96</v>
      </c>
      <c r="G66" s="37">
        <f>VLOOKUP(C66,[1]Sheet1!$B:$J,9,0)</f>
        <v>0</v>
      </c>
      <c r="H66" s="37">
        <f>VLOOKUP(C66,[1]Sheet1!$B:$L,11,0)</f>
        <v>0</v>
      </c>
      <c r="I66" s="37">
        <f>VLOOKUP(C66,[1]Sheet1!$B:$N,13,0)</f>
        <v>0</v>
      </c>
      <c r="J66" s="54">
        <f t="shared" si="2"/>
        <v>151</v>
      </c>
      <c r="K66" s="54">
        <v>2</v>
      </c>
      <c r="L66" s="51">
        <v>12075</v>
      </c>
      <c r="M66" s="51">
        <v>12075</v>
      </c>
      <c r="N66" s="52">
        <v>2050202</v>
      </c>
      <c r="O66" s="52">
        <v>30305</v>
      </c>
    </row>
    <row r="67" s="20" customFormat="1" ht="18" customHeight="1" spans="1:15">
      <c r="A67" s="36">
        <v>59</v>
      </c>
      <c r="B67" s="36" t="s">
        <v>135</v>
      </c>
      <c r="C67" s="36" t="s">
        <v>136</v>
      </c>
      <c r="D67" s="37">
        <f>VLOOKUP(C67,[1]Sheet1!$B:$D,3,0)</f>
        <v>8</v>
      </c>
      <c r="E67" s="37">
        <f>VLOOKUP(C67,[1]Sheet1!$B:$F,5,0)</f>
        <v>172</v>
      </c>
      <c r="F67" s="37">
        <v>307</v>
      </c>
      <c r="G67" s="37">
        <f>VLOOKUP(C67,[1]Sheet1!$B:$J,9,0)</f>
        <v>0</v>
      </c>
      <c r="H67" s="37">
        <f>VLOOKUP(C67,[1]Sheet1!$B:$L,11,0)</f>
        <v>0</v>
      </c>
      <c r="I67" s="37">
        <f>VLOOKUP(C67,[1]Sheet1!$B:$N,13,0)</f>
        <v>0</v>
      </c>
      <c r="J67" s="54">
        <f t="shared" si="2"/>
        <v>487</v>
      </c>
      <c r="K67" s="54">
        <v>7</v>
      </c>
      <c r="L67" s="51">
        <v>38475</v>
      </c>
      <c r="M67" s="51">
        <f>L67+312.5*3</f>
        <v>39412.5</v>
      </c>
      <c r="N67" s="52">
        <v>2050202</v>
      </c>
      <c r="O67" s="52">
        <v>30305</v>
      </c>
    </row>
    <row r="68" s="20" customFormat="1" ht="18" customHeight="1" spans="1:15">
      <c r="A68" s="36">
        <v>60</v>
      </c>
      <c r="B68" s="36" t="s">
        <v>137</v>
      </c>
      <c r="C68" s="36" t="s">
        <v>138</v>
      </c>
      <c r="D68" s="37">
        <f>VLOOKUP(C68,[1]Sheet1!$B:$D,3,0)</f>
        <v>3</v>
      </c>
      <c r="E68" s="37">
        <f>VLOOKUP(C68,[1]Sheet1!$B:$F,5,0)</f>
        <v>27</v>
      </c>
      <c r="F68" s="37">
        <f>VLOOKUP(C68,[1]Sheet1!$B:$H,7,0)</f>
        <v>49</v>
      </c>
      <c r="G68" s="37">
        <f>VLOOKUP(C68,[1]Sheet1!$B:$J,9,0)</f>
        <v>0</v>
      </c>
      <c r="H68" s="37">
        <f>VLOOKUP(C68,[1]Sheet1!$B:$L,11,0)</f>
        <v>0</v>
      </c>
      <c r="I68" s="37">
        <f>VLOOKUP(C68,[1]Sheet1!$B:$N,13,0)</f>
        <v>0</v>
      </c>
      <c r="J68" s="54">
        <f t="shared" si="2"/>
        <v>79</v>
      </c>
      <c r="K68" s="54">
        <v>3</v>
      </c>
      <c r="L68" s="51">
        <v>6100</v>
      </c>
      <c r="M68" s="51">
        <v>6100</v>
      </c>
      <c r="N68" s="52">
        <v>2050202</v>
      </c>
      <c r="O68" s="52">
        <v>30305</v>
      </c>
    </row>
    <row r="69" s="20" customFormat="1" ht="18" customHeight="1" spans="1:15">
      <c r="A69" s="36">
        <v>61</v>
      </c>
      <c r="B69" s="36" t="s">
        <v>139</v>
      </c>
      <c r="C69" s="36" t="s">
        <v>140</v>
      </c>
      <c r="D69" s="37">
        <f>VLOOKUP(C69,[1]Sheet1!$B:$D,3,0)</f>
        <v>1</v>
      </c>
      <c r="E69" s="37">
        <f>VLOOKUP(C69,[1]Sheet1!$B:$F,5,0)</f>
        <v>29</v>
      </c>
      <c r="F69" s="37">
        <f>VLOOKUP(C69,[1]Sheet1!$B:$H,7,0)</f>
        <v>48</v>
      </c>
      <c r="G69" s="37">
        <f>VLOOKUP(C69,[1]Sheet1!$B:$J,9,0)</f>
        <v>0</v>
      </c>
      <c r="H69" s="37">
        <f>VLOOKUP(C69,[1]Sheet1!$B:$L,11,0)</f>
        <v>0</v>
      </c>
      <c r="I69" s="37">
        <f>VLOOKUP(C69,[1]Sheet1!$B:$N,13,0)</f>
        <v>0</v>
      </c>
      <c r="J69" s="54">
        <f t="shared" si="2"/>
        <v>78</v>
      </c>
      <c r="K69" s="54">
        <v>1</v>
      </c>
      <c r="L69" s="51">
        <v>6262.5</v>
      </c>
      <c r="M69" s="51">
        <v>6262.5</v>
      </c>
      <c r="N69" s="52">
        <v>2050202</v>
      </c>
      <c r="O69" s="52">
        <v>30305</v>
      </c>
    </row>
    <row r="70" s="20" customFormat="1" ht="18" customHeight="1" spans="1:15">
      <c r="A70" s="36">
        <v>62</v>
      </c>
      <c r="B70" s="36" t="s">
        <v>141</v>
      </c>
      <c r="C70" s="36" t="s">
        <v>142</v>
      </c>
      <c r="D70" s="37">
        <f>VLOOKUP(C70,[1]Sheet1!$B:$D,3,0)</f>
        <v>0</v>
      </c>
      <c r="E70" s="37">
        <f>VLOOKUP(C70,[1]Sheet1!$B:$F,5,0)</f>
        <v>18</v>
      </c>
      <c r="F70" s="37">
        <f>VLOOKUP(C70,[1]Sheet1!$B:$H,7,0)</f>
        <v>8</v>
      </c>
      <c r="G70" s="37">
        <f>VLOOKUP(C70,[1]Sheet1!$B:$J,9,0)</f>
        <v>0</v>
      </c>
      <c r="H70" s="37">
        <f>VLOOKUP(C70,[1]Sheet1!$B:$L,11,0)</f>
        <v>0</v>
      </c>
      <c r="I70" s="37">
        <f>VLOOKUP(C70,[1]Sheet1!$B:$N,13,0)</f>
        <v>0</v>
      </c>
      <c r="J70" s="54">
        <f t="shared" si="2"/>
        <v>26</v>
      </c>
      <c r="K70" s="54">
        <v>0</v>
      </c>
      <c r="L70" s="51">
        <v>2525</v>
      </c>
      <c r="M70" s="51">
        <v>2525</v>
      </c>
      <c r="N70" s="52">
        <v>2050202</v>
      </c>
      <c r="O70" s="52">
        <v>30305</v>
      </c>
    </row>
    <row r="71" s="20" customFormat="1" ht="18" customHeight="1" spans="1:15">
      <c r="A71" s="36">
        <v>63</v>
      </c>
      <c r="B71" s="36" t="s">
        <v>143</v>
      </c>
      <c r="C71" s="36" t="s">
        <v>144</v>
      </c>
      <c r="D71" s="37">
        <f>VLOOKUP(C71,[1]Sheet1!$B:$D,3,0)</f>
        <v>4</v>
      </c>
      <c r="E71" s="37">
        <f>VLOOKUP(C71,[1]Sheet1!$B:$F,5,0)</f>
        <v>98</v>
      </c>
      <c r="F71" s="37">
        <v>405</v>
      </c>
      <c r="G71" s="37">
        <f>VLOOKUP(C71,[1]Sheet1!$B:$J,9,0)</f>
        <v>0</v>
      </c>
      <c r="H71" s="37">
        <f>VLOOKUP(C71,[1]Sheet1!$B:$L,11,0)</f>
        <v>0</v>
      </c>
      <c r="I71" s="37">
        <f>VLOOKUP(C71,[1]Sheet1!$B:$N,13,0)</f>
        <v>0</v>
      </c>
      <c r="J71" s="54">
        <f t="shared" si="2"/>
        <v>507</v>
      </c>
      <c r="K71" s="54">
        <v>4</v>
      </c>
      <c r="L71" s="51">
        <v>36275</v>
      </c>
      <c r="M71" s="51">
        <f>L71+312.5</f>
        <v>36587.5</v>
      </c>
      <c r="N71" s="52">
        <v>2050202</v>
      </c>
      <c r="O71" s="52">
        <v>30305</v>
      </c>
    </row>
    <row r="72" s="20" customFormat="1" ht="18" customHeight="1" spans="1:15">
      <c r="A72" s="36">
        <v>64</v>
      </c>
      <c r="B72" s="36" t="s">
        <v>145</v>
      </c>
      <c r="C72" s="36" t="s">
        <v>146</v>
      </c>
      <c r="D72" s="37">
        <f>VLOOKUP(C72,[1]Sheet1!$B:$D,3,0)</f>
        <v>19</v>
      </c>
      <c r="E72" s="37">
        <f>VLOOKUP(C72,[1]Sheet1!$B:$F,5,0)</f>
        <v>28</v>
      </c>
      <c r="F72" s="37">
        <f>VLOOKUP(C72,[1]Sheet1!$B:$H,7,0)</f>
        <v>55</v>
      </c>
      <c r="G72" s="37">
        <f>VLOOKUP(C72,[1]Sheet1!$B:$J,9,0)</f>
        <v>0</v>
      </c>
      <c r="H72" s="37">
        <f>VLOOKUP(C72,[1]Sheet1!$B:$L,11,0)</f>
        <v>0</v>
      </c>
      <c r="I72" s="37">
        <f>VLOOKUP(C72,[1]Sheet1!$B:$N,13,0)</f>
        <v>0</v>
      </c>
      <c r="J72" s="54">
        <f t="shared" si="2"/>
        <v>102</v>
      </c>
      <c r="K72" s="54">
        <v>0</v>
      </c>
      <c r="L72" s="51">
        <v>8962.5</v>
      </c>
      <c r="M72" s="51">
        <v>8962.5</v>
      </c>
      <c r="N72" s="52">
        <v>2050202</v>
      </c>
      <c r="O72" s="52">
        <v>30305</v>
      </c>
    </row>
    <row r="73" s="20" customFormat="1" ht="18" customHeight="1" spans="1:15">
      <c r="A73" s="36">
        <v>65</v>
      </c>
      <c r="B73" s="36" t="s">
        <v>147</v>
      </c>
      <c r="C73" s="36" t="s">
        <v>148</v>
      </c>
      <c r="D73" s="37">
        <f>VLOOKUP(C73,[1]Sheet1!$B:$D,3,0)</f>
        <v>1</v>
      </c>
      <c r="E73" s="37">
        <f>VLOOKUP(C73,[1]Sheet1!$B:$F,5,0)</f>
        <v>90</v>
      </c>
      <c r="F73" s="37">
        <f>VLOOKUP(C73,[1]Sheet1!$B:$H,7,0)</f>
        <v>39</v>
      </c>
      <c r="G73" s="37">
        <f>VLOOKUP(C73,[1]Sheet1!$B:$J,9,0)</f>
        <v>0</v>
      </c>
      <c r="H73" s="37">
        <f>VLOOKUP(C73,[1]Sheet1!$B:$L,11,0)</f>
        <v>0</v>
      </c>
      <c r="I73" s="37">
        <f>VLOOKUP(C73,[1]Sheet1!$B:$N,13,0)</f>
        <v>0</v>
      </c>
      <c r="J73" s="54">
        <f t="shared" si="2"/>
        <v>130</v>
      </c>
      <c r="K73" s="54">
        <v>1</v>
      </c>
      <c r="L73" s="51">
        <v>12562.5</v>
      </c>
      <c r="M73" s="51">
        <f>L73+312.5*6</f>
        <v>14437.5</v>
      </c>
      <c r="N73" s="52">
        <v>2050202</v>
      </c>
      <c r="O73" s="52">
        <v>30305</v>
      </c>
    </row>
    <row r="74" s="20" customFormat="1" ht="18" customHeight="1" spans="1:15">
      <c r="A74" s="36">
        <v>66</v>
      </c>
      <c r="B74" s="36" t="s">
        <v>149</v>
      </c>
      <c r="C74" s="36" t="s">
        <v>150</v>
      </c>
      <c r="D74" s="37">
        <f>VLOOKUP(C74,[1]Sheet1!$B:$D,3,0)</f>
        <v>1</v>
      </c>
      <c r="E74" s="37">
        <f>VLOOKUP(C74,[1]Sheet1!$B:$F,5,0)</f>
        <v>30</v>
      </c>
      <c r="F74" s="37">
        <f>VLOOKUP(C74,[1]Sheet1!$B:$H,7,0)</f>
        <v>69</v>
      </c>
      <c r="G74" s="37">
        <f>VLOOKUP(C74,[1]Sheet1!$B:$J,9,0)</f>
        <v>0</v>
      </c>
      <c r="H74" s="37">
        <f>VLOOKUP(C74,[1]Sheet1!$B:$L,11,0)</f>
        <v>0</v>
      </c>
      <c r="I74" s="37">
        <f>VLOOKUP(C74,[1]Sheet1!$B:$N,13,0)</f>
        <v>0</v>
      </c>
      <c r="J74" s="54">
        <f t="shared" ref="J74:J105" si="3">I74+H74+G74+F74+E74+D74</f>
        <v>100</v>
      </c>
      <c r="K74" s="54">
        <v>1</v>
      </c>
      <c r="L74" s="51">
        <v>7687.5</v>
      </c>
      <c r="M74" s="51">
        <v>7687.5</v>
      </c>
      <c r="N74" s="52">
        <v>2050202</v>
      </c>
      <c r="O74" s="52">
        <v>30305</v>
      </c>
    </row>
    <row r="75" s="20" customFormat="1" ht="18" customHeight="1" spans="1:15">
      <c r="A75" s="36">
        <v>67</v>
      </c>
      <c r="B75" s="36" t="s">
        <v>151</v>
      </c>
      <c r="C75" s="36" t="s">
        <v>152</v>
      </c>
      <c r="D75" s="37">
        <f>VLOOKUP(C75,[1]Sheet1!$B:$D,3,0)</f>
        <v>0</v>
      </c>
      <c r="E75" s="37">
        <f>VLOOKUP(C75,[1]Sheet1!$B:$F,5,0)</f>
        <v>22</v>
      </c>
      <c r="F75" s="37">
        <v>16</v>
      </c>
      <c r="G75" s="37">
        <f>VLOOKUP(C75,[1]Sheet1!$B:$J,9,0)</f>
        <v>0</v>
      </c>
      <c r="H75" s="37">
        <f>VLOOKUP(C75,[1]Sheet1!$B:$L,11,0)</f>
        <v>0</v>
      </c>
      <c r="I75" s="37">
        <f>VLOOKUP(C75,[1]Sheet1!$B:$N,13,0)</f>
        <v>0</v>
      </c>
      <c r="J75" s="54">
        <f t="shared" si="3"/>
        <v>38</v>
      </c>
      <c r="K75" s="54">
        <v>0</v>
      </c>
      <c r="L75" s="51">
        <v>3412.5</v>
      </c>
      <c r="M75" s="51">
        <f>L75+312.5</f>
        <v>3725</v>
      </c>
      <c r="N75" s="52">
        <v>2050202</v>
      </c>
      <c r="O75" s="52">
        <v>30305</v>
      </c>
    </row>
    <row r="76" s="20" customFormat="1" ht="18" customHeight="1" spans="1:15">
      <c r="A76" s="36">
        <v>68</v>
      </c>
      <c r="B76" s="36" t="s">
        <v>153</v>
      </c>
      <c r="C76" s="36" t="s">
        <v>154</v>
      </c>
      <c r="D76" s="37">
        <f>VLOOKUP(C76,[1]Sheet1!$B:$D,3,0)</f>
        <v>1</v>
      </c>
      <c r="E76" s="37">
        <f>VLOOKUP(C76,[1]Sheet1!$B:$F,5,0)</f>
        <v>15</v>
      </c>
      <c r="F76" s="37">
        <f>VLOOKUP(C76,[1]Sheet1!$B:$H,7,0)</f>
        <v>7</v>
      </c>
      <c r="G76" s="37">
        <f>VLOOKUP(C76,[1]Sheet1!$B:$J,9,0)</f>
        <v>0</v>
      </c>
      <c r="H76" s="37">
        <f>VLOOKUP(C76,[1]Sheet1!$B:$L,11,0)</f>
        <v>0</v>
      </c>
      <c r="I76" s="37">
        <f>VLOOKUP(C76,[1]Sheet1!$B:$N,13,0)</f>
        <v>0</v>
      </c>
      <c r="J76" s="54">
        <f t="shared" si="3"/>
        <v>23</v>
      </c>
      <c r="K76" s="54">
        <v>1</v>
      </c>
      <c r="L76" s="51">
        <v>2125</v>
      </c>
      <c r="M76" s="51">
        <v>2125</v>
      </c>
      <c r="N76" s="52">
        <v>2050202</v>
      </c>
      <c r="O76" s="52">
        <v>30305</v>
      </c>
    </row>
    <row r="77" s="20" customFormat="1" ht="18" customHeight="1" spans="1:15">
      <c r="A77" s="36">
        <v>69</v>
      </c>
      <c r="B77" s="36" t="s">
        <v>155</v>
      </c>
      <c r="C77" s="36" t="s">
        <v>156</v>
      </c>
      <c r="D77" s="37">
        <f>VLOOKUP(C77,[1]Sheet1!$B:$D,3,0)</f>
        <v>86</v>
      </c>
      <c r="E77" s="37">
        <f>VLOOKUP(C77,[1]Sheet1!$B:$F,5,0)</f>
        <v>21</v>
      </c>
      <c r="F77" s="37">
        <f>VLOOKUP(C77,[1]Sheet1!$B:$H,7,0)</f>
        <v>31</v>
      </c>
      <c r="G77" s="37">
        <f>VLOOKUP(C77,[1]Sheet1!$B:$J,9,0)</f>
        <v>0</v>
      </c>
      <c r="H77" s="37">
        <f>VLOOKUP(C77,[1]Sheet1!$B:$L,11,0)</f>
        <v>0</v>
      </c>
      <c r="I77" s="37">
        <f>VLOOKUP(C77,[1]Sheet1!$B:$N,13,0)</f>
        <v>0</v>
      </c>
      <c r="J77" s="54">
        <f t="shared" si="3"/>
        <v>138</v>
      </c>
      <c r="K77" s="54">
        <v>1</v>
      </c>
      <c r="L77" s="51">
        <v>14925</v>
      </c>
      <c r="M77" s="51">
        <v>14925</v>
      </c>
      <c r="N77" s="52">
        <v>2050202</v>
      </c>
      <c r="O77" s="52">
        <v>30305</v>
      </c>
    </row>
    <row r="78" s="20" customFormat="1" ht="18" customHeight="1" spans="1:15">
      <c r="A78" s="36">
        <v>70</v>
      </c>
      <c r="B78" s="36" t="s">
        <v>157</v>
      </c>
      <c r="C78" s="36" t="s">
        <v>158</v>
      </c>
      <c r="D78" s="37">
        <f>VLOOKUP(C78,[1]Sheet1!$B:$D,3,0)</f>
        <v>44</v>
      </c>
      <c r="E78" s="37">
        <f>VLOOKUP(C78,[1]Sheet1!$B:$F,5,0)</f>
        <v>5</v>
      </c>
      <c r="F78" s="37">
        <f>VLOOKUP(C78,[1]Sheet1!$B:$H,7,0)</f>
        <v>5</v>
      </c>
      <c r="G78" s="37">
        <f>VLOOKUP(C78,[1]Sheet1!$B:$J,9,0)</f>
        <v>0</v>
      </c>
      <c r="H78" s="37">
        <f>VLOOKUP(C78,[1]Sheet1!$B:$L,11,0)</f>
        <v>0</v>
      </c>
      <c r="I78" s="37">
        <f>VLOOKUP(C78,[1]Sheet1!$B:$N,13,0)</f>
        <v>0</v>
      </c>
      <c r="J78" s="54">
        <f t="shared" si="3"/>
        <v>54</v>
      </c>
      <c r="K78" s="54">
        <v>0</v>
      </c>
      <c r="L78" s="51">
        <v>6375</v>
      </c>
      <c r="M78" s="51">
        <f>L78+4300</f>
        <v>10675</v>
      </c>
      <c r="N78" s="52">
        <v>2050202</v>
      </c>
      <c r="O78" s="52">
        <v>30305</v>
      </c>
    </row>
    <row r="79" s="20" customFormat="1" ht="18" customHeight="1" spans="1:15">
      <c r="A79" s="36">
        <v>71</v>
      </c>
      <c r="B79" s="36" t="s">
        <v>159</v>
      </c>
      <c r="C79" s="36" t="s">
        <v>160</v>
      </c>
      <c r="D79" s="37">
        <f>VLOOKUP(C79,[1]Sheet1!$B:$D,3,0)</f>
        <v>2</v>
      </c>
      <c r="E79" s="37">
        <f>VLOOKUP(C79,[1]Sheet1!$B:$F,5,0)</f>
        <v>45</v>
      </c>
      <c r="F79" s="37">
        <v>96</v>
      </c>
      <c r="G79" s="37">
        <f>VLOOKUP(C79,[1]Sheet1!$B:$J,9,0)</f>
        <v>0</v>
      </c>
      <c r="H79" s="37">
        <f>VLOOKUP(C79,[1]Sheet1!$B:$L,11,0)</f>
        <v>0</v>
      </c>
      <c r="I79" s="37">
        <f>VLOOKUP(C79,[1]Sheet1!$B:$N,13,0)</f>
        <v>0</v>
      </c>
      <c r="J79" s="54">
        <f t="shared" si="3"/>
        <v>143</v>
      </c>
      <c r="K79" s="54">
        <v>2</v>
      </c>
      <c r="L79" s="51">
        <v>11000</v>
      </c>
      <c r="M79" s="51">
        <f>L79+312.5</f>
        <v>11312.5</v>
      </c>
      <c r="N79" s="52">
        <v>2050202</v>
      </c>
      <c r="O79" s="52">
        <v>30305</v>
      </c>
    </row>
    <row r="80" s="20" customFormat="1" ht="18" customHeight="1" spans="1:15">
      <c r="A80" s="36">
        <v>72</v>
      </c>
      <c r="B80" s="36" t="s">
        <v>161</v>
      </c>
      <c r="C80" s="36" t="s">
        <v>162</v>
      </c>
      <c r="D80" s="37">
        <f>VLOOKUP(C80,[1]Sheet1!$B:$D,3,0)</f>
        <v>87</v>
      </c>
      <c r="E80" s="37">
        <f>VLOOKUP(C80,[1]Sheet1!$B:$F,5,0)</f>
        <v>14</v>
      </c>
      <c r="F80" s="37">
        <f>VLOOKUP(C80,[1]Sheet1!$B:$H,7,0)</f>
        <v>32</v>
      </c>
      <c r="G80" s="37">
        <f>VLOOKUP(C80,[1]Sheet1!$B:$J,9,0)</f>
        <v>0</v>
      </c>
      <c r="H80" s="37">
        <f>VLOOKUP(C80,[1]Sheet1!$B:$L,11,0)</f>
        <v>0</v>
      </c>
      <c r="I80" s="37">
        <f>VLOOKUP(C80,[1]Sheet1!$B:$N,13,0)</f>
        <v>0</v>
      </c>
      <c r="J80" s="54">
        <f t="shared" si="3"/>
        <v>133</v>
      </c>
      <c r="K80" s="54">
        <v>0</v>
      </c>
      <c r="L80" s="51">
        <v>14450</v>
      </c>
      <c r="M80" s="51">
        <v>14450</v>
      </c>
      <c r="N80" s="52">
        <v>2050202</v>
      </c>
      <c r="O80" s="52">
        <v>30305</v>
      </c>
    </row>
    <row r="81" s="20" customFormat="1" ht="18" customHeight="1" spans="1:15">
      <c r="A81" s="36">
        <v>73</v>
      </c>
      <c r="B81" s="36" t="s">
        <v>163</v>
      </c>
      <c r="C81" s="36" t="s">
        <v>164</v>
      </c>
      <c r="D81" s="37">
        <f>VLOOKUP(C81,[1]Sheet1!$B:$D,3,0)</f>
        <v>25</v>
      </c>
      <c r="E81" s="37">
        <f>VLOOKUP(C81,[1]Sheet1!$B:$F,5,0)</f>
        <v>29</v>
      </c>
      <c r="F81" s="37">
        <f>VLOOKUP(C81,[1]Sheet1!$B:$H,7,0)</f>
        <v>20</v>
      </c>
      <c r="G81" s="37">
        <f>VLOOKUP(C81,[1]Sheet1!$B:$J,9,0)</f>
        <v>0</v>
      </c>
      <c r="H81" s="37">
        <f>VLOOKUP(C81,[1]Sheet1!$B:$L,11,0)</f>
        <v>0</v>
      </c>
      <c r="I81" s="37">
        <f>VLOOKUP(C81,[1]Sheet1!$B:$N,13,0)</f>
        <v>0</v>
      </c>
      <c r="J81" s="54">
        <f t="shared" si="3"/>
        <v>74</v>
      </c>
      <c r="K81" s="54">
        <v>0</v>
      </c>
      <c r="L81" s="51">
        <v>7637.5</v>
      </c>
      <c r="M81" s="51">
        <f>L81+4350</f>
        <v>11987.5</v>
      </c>
      <c r="N81" s="52">
        <v>2050202</v>
      </c>
      <c r="O81" s="52">
        <v>30305</v>
      </c>
    </row>
    <row r="82" s="20" customFormat="1" ht="18" customHeight="1" spans="1:15">
      <c r="A82" s="36">
        <v>74</v>
      </c>
      <c r="B82" s="36" t="s">
        <v>165</v>
      </c>
      <c r="C82" s="36" t="s">
        <v>166</v>
      </c>
      <c r="D82" s="37">
        <f>VLOOKUP(C82,[1]Sheet1!$B:$D,3,0)</f>
        <v>4</v>
      </c>
      <c r="E82" s="37">
        <f>VLOOKUP(C82,[1]Sheet1!$B:$F,5,0)</f>
        <v>170</v>
      </c>
      <c r="F82" s="37">
        <f>VLOOKUP(C82,[1]Sheet1!$B:$H,7,0)</f>
        <v>109</v>
      </c>
      <c r="G82" s="37">
        <f>VLOOKUP(C82,[1]Sheet1!$B:$J,9,0)</f>
        <v>0</v>
      </c>
      <c r="H82" s="37">
        <f>VLOOKUP(C82,[1]Sheet1!$B:$L,11,0)</f>
        <v>0</v>
      </c>
      <c r="I82" s="37">
        <f>VLOOKUP(C82,[1]Sheet1!$B:$N,13,0)</f>
        <v>0</v>
      </c>
      <c r="J82" s="54">
        <f t="shared" si="3"/>
        <v>283</v>
      </c>
      <c r="K82" s="54">
        <v>4</v>
      </c>
      <c r="L82" s="51">
        <v>19187.5</v>
      </c>
      <c r="M82" s="51">
        <v>0</v>
      </c>
      <c r="N82" s="52">
        <v>2050202</v>
      </c>
      <c r="O82" s="52">
        <v>30305</v>
      </c>
    </row>
    <row r="83" s="20" customFormat="1" ht="18" customHeight="1" spans="1:15">
      <c r="A83" s="36">
        <v>75</v>
      </c>
      <c r="B83" s="36" t="s">
        <v>167</v>
      </c>
      <c r="C83" s="36" t="s">
        <v>168</v>
      </c>
      <c r="D83" s="37">
        <f>VLOOKUP(C83,[1]Sheet1!$B:$D,3,0)</f>
        <v>4</v>
      </c>
      <c r="E83" s="37">
        <f>VLOOKUP(C83,[1]Sheet1!$B:$F,5,0)</f>
        <v>18</v>
      </c>
      <c r="F83" s="37">
        <v>4</v>
      </c>
      <c r="G83" s="37">
        <f>VLOOKUP(C83,[1]Sheet1!$B:$J,9,0)</f>
        <v>0</v>
      </c>
      <c r="H83" s="37">
        <f>VLOOKUP(C83,[1]Sheet1!$B:$L,11,0)</f>
        <v>0</v>
      </c>
      <c r="I83" s="37">
        <f>VLOOKUP(C83,[1]Sheet1!$B:$N,13,0)</f>
        <v>0</v>
      </c>
      <c r="J83" s="54">
        <f t="shared" si="3"/>
        <v>26</v>
      </c>
      <c r="K83" s="54">
        <v>0</v>
      </c>
      <c r="L83" s="51">
        <v>2712.5</v>
      </c>
      <c r="M83" s="51">
        <f>L83+312.5</f>
        <v>3025</v>
      </c>
      <c r="N83" s="52">
        <v>2050202</v>
      </c>
      <c r="O83" s="52">
        <v>30305</v>
      </c>
    </row>
    <row r="84" s="20" customFormat="1" ht="18" customHeight="1" spans="1:15">
      <c r="A84" s="36">
        <v>76</v>
      </c>
      <c r="B84" s="36" t="s">
        <v>169</v>
      </c>
      <c r="C84" s="36" t="s">
        <v>170</v>
      </c>
      <c r="D84" s="37">
        <f>VLOOKUP(C84,[1]Sheet1!$B:$D,3,0)</f>
        <v>4</v>
      </c>
      <c r="E84" s="37">
        <f>VLOOKUP(C84,[1]Sheet1!$B:$F,5,0)</f>
        <v>32</v>
      </c>
      <c r="F84" s="37">
        <f>VLOOKUP(C84,[1]Sheet1!$B:$H,7,0)</f>
        <v>138</v>
      </c>
      <c r="G84" s="37">
        <f>VLOOKUP(C84,[1]Sheet1!$B:$J,9,0)</f>
        <v>0</v>
      </c>
      <c r="H84" s="37">
        <f>VLOOKUP(C84,[1]Sheet1!$B:$L,11,0)</f>
        <v>0</v>
      </c>
      <c r="I84" s="37">
        <f>VLOOKUP(C84,[1]Sheet1!$B:$N,13,0)</f>
        <v>0</v>
      </c>
      <c r="J84" s="54">
        <f t="shared" si="3"/>
        <v>174</v>
      </c>
      <c r="K84" s="54">
        <v>0</v>
      </c>
      <c r="L84" s="51">
        <v>12725</v>
      </c>
      <c r="M84" s="51">
        <v>12725</v>
      </c>
      <c r="N84" s="52">
        <v>2050202</v>
      </c>
      <c r="O84" s="52">
        <v>30305</v>
      </c>
    </row>
    <row r="85" s="20" customFormat="1" ht="18" customHeight="1" spans="1:15">
      <c r="A85" s="36">
        <v>77</v>
      </c>
      <c r="B85" s="36" t="s">
        <v>171</v>
      </c>
      <c r="C85" s="36" t="s">
        <v>172</v>
      </c>
      <c r="D85" s="37">
        <f>VLOOKUP(C85,[1]Sheet1!$B:$D,3,0)</f>
        <v>1</v>
      </c>
      <c r="E85" s="37">
        <f>VLOOKUP(C85,[1]Sheet1!$B:$F,5,0)</f>
        <v>22</v>
      </c>
      <c r="F85" s="37">
        <f>VLOOKUP(C85,[1]Sheet1!$B:$H,7,0)</f>
        <v>61</v>
      </c>
      <c r="G85" s="37">
        <f>VLOOKUP(C85,[1]Sheet1!$B:$J,9,0)</f>
        <v>0</v>
      </c>
      <c r="H85" s="37">
        <f>VLOOKUP(C85,[1]Sheet1!$B:$L,11,0)</f>
        <v>0</v>
      </c>
      <c r="I85" s="37">
        <f>VLOOKUP(C85,[1]Sheet1!$B:$N,13,0)</f>
        <v>0</v>
      </c>
      <c r="J85" s="54">
        <f t="shared" si="3"/>
        <v>84</v>
      </c>
      <c r="K85" s="54">
        <v>1</v>
      </c>
      <c r="L85" s="51">
        <v>6287.5</v>
      </c>
      <c r="M85" s="51">
        <v>6287.5</v>
      </c>
      <c r="N85" s="52">
        <v>2050202</v>
      </c>
      <c r="O85" s="52">
        <v>30305</v>
      </c>
    </row>
    <row r="86" s="20" customFormat="1" ht="18" customHeight="1" spans="1:15">
      <c r="A86" s="36">
        <v>78</v>
      </c>
      <c r="B86" s="36" t="s">
        <v>173</v>
      </c>
      <c r="C86" s="36" t="s">
        <v>174</v>
      </c>
      <c r="D86" s="37">
        <f>VLOOKUP(C86,[1]Sheet1!$B:$D,3,0)</f>
        <v>4</v>
      </c>
      <c r="E86" s="37">
        <f>VLOOKUP(C86,[1]Sheet1!$B:$F,5,0)</f>
        <v>89</v>
      </c>
      <c r="F86" s="37">
        <f>VLOOKUP(C86,[1]Sheet1!$B:$H,7,0)</f>
        <v>129</v>
      </c>
      <c r="G86" s="37">
        <f>VLOOKUP(C86,[1]Sheet1!$B:$J,9,0)</f>
        <v>0</v>
      </c>
      <c r="H86" s="37">
        <f>VLOOKUP(C86,[1]Sheet1!$B:$L,11,0)</f>
        <v>0</v>
      </c>
      <c r="I86" s="37">
        <f>VLOOKUP(C86,[1]Sheet1!$B:$N,13,0)</f>
        <v>0</v>
      </c>
      <c r="J86" s="54">
        <f t="shared" si="3"/>
        <v>222</v>
      </c>
      <c r="K86" s="54">
        <v>4</v>
      </c>
      <c r="L86" s="51">
        <v>18075</v>
      </c>
      <c r="M86" s="51">
        <v>18075</v>
      </c>
      <c r="N86" s="52">
        <v>2050202</v>
      </c>
      <c r="O86" s="52">
        <v>30305</v>
      </c>
    </row>
    <row r="87" s="20" customFormat="1" ht="18" customHeight="1" spans="1:15">
      <c r="A87" s="36">
        <v>79</v>
      </c>
      <c r="B87" s="36" t="s">
        <v>175</v>
      </c>
      <c r="C87" s="36" t="s">
        <v>176</v>
      </c>
      <c r="D87" s="37">
        <f>VLOOKUP(C87,[1]Sheet1!$B:$D,3,0)</f>
        <v>1</v>
      </c>
      <c r="E87" s="37">
        <f>VLOOKUP(C87,[1]Sheet1!$B:$F,5,0)</f>
        <v>27</v>
      </c>
      <c r="F87" s="37">
        <f>VLOOKUP(C87,[1]Sheet1!$B:$H,7,0)</f>
        <v>5</v>
      </c>
      <c r="G87" s="37">
        <f>VLOOKUP(C87,[1]Sheet1!$B:$J,9,0)</f>
        <v>0</v>
      </c>
      <c r="H87" s="37">
        <f>VLOOKUP(C87,[1]Sheet1!$B:$L,11,0)</f>
        <v>0</v>
      </c>
      <c r="I87" s="37">
        <f>VLOOKUP(C87,[1]Sheet1!$B:$N,13,0)</f>
        <v>0</v>
      </c>
      <c r="J87" s="54">
        <f t="shared" si="3"/>
        <v>33</v>
      </c>
      <c r="K87" s="54">
        <v>0</v>
      </c>
      <c r="L87" s="51">
        <v>3475</v>
      </c>
      <c r="M87" s="51">
        <v>3475</v>
      </c>
      <c r="N87" s="52">
        <v>2050202</v>
      </c>
      <c r="O87" s="52">
        <v>30305</v>
      </c>
    </row>
    <row r="88" s="20" customFormat="1" ht="18" customHeight="1" spans="1:15">
      <c r="A88" s="36">
        <v>80</v>
      </c>
      <c r="B88" s="36" t="s">
        <v>177</v>
      </c>
      <c r="C88" s="36" t="s">
        <v>178</v>
      </c>
      <c r="D88" s="37">
        <f>VLOOKUP(C88,[1]Sheet1!$B:$D,3,0)</f>
        <v>40</v>
      </c>
      <c r="E88" s="37">
        <f>VLOOKUP(C88,[1]Sheet1!$B:$F,5,0)</f>
        <v>33</v>
      </c>
      <c r="F88" s="37">
        <f>VLOOKUP(C88,[1]Sheet1!$B:$H,7,0)</f>
        <v>8</v>
      </c>
      <c r="G88" s="37">
        <f>VLOOKUP(C88,[1]Sheet1!$B:$J,9,0)</f>
        <v>0</v>
      </c>
      <c r="H88" s="37">
        <f>VLOOKUP(C88,[1]Sheet1!$B:$L,11,0)</f>
        <v>0</v>
      </c>
      <c r="I88" s="37">
        <f>VLOOKUP(C88,[1]Sheet1!$B:$N,13,0)</f>
        <v>0</v>
      </c>
      <c r="J88" s="54">
        <f t="shared" si="3"/>
        <v>81</v>
      </c>
      <c r="K88" s="54">
        <v>0</v>
      </c>
      <c r="L88" s="51">
        <v>9212.5</v>
      </c>
      <c r="M88" s="51">
        <v>9212.5</v>
      </c>
      <c r="N88" s="52">
        <v>2050202</v>
      </c>
      <c r="O88" s="52">
        <v>30305</v>
      </c>
    </row>
    <row r="89" s="20" customFormat="1" ht="18" customHeight="1" spans="1:15">
      <c r="A89" s="36">
        <v>81</v>
      </c>
      <c r="B89" s="36" t="s">
        <v>179</v>
      </c>
      <c r="C89" s="36" t="s">
        <v>180</v>
      </c>
      <c r="D89" s="37">
        <f>VLOOKUP(C89,[1]Sheet1!$B:$D,3,0)</f>
        <v>0</v>
      </c>
      <c r="E89" s="37">
        <v>199</v>
      </c>
      <c r="F89" s="37">
        <v>128</v>
      </c>
      <c r="G89" s="37">
        <f>VLOOKUP(C89,[1]Sheet1!$B:$J,9,0)</f>
        <v>0</v>
      </c>
      <c r="H89" s="37">
        <f>VLOOKUP(C89,[1]Sheet1!$B:$L,11,0)</f>
        <v>0</v>
      </c>
      <c r="I89" s="37">
        <f>VLOOKUP(C89,[1]Sheet1!$B:$N,13,0)</f>
        <v>0</v>
      </c>
      <c r="J89" s="54">
        <f t="shared" si="3"/>
        <v>327</v>
      </c>
      <c r="K89" s="54">
        <v>0</v>
      </c>
      <c r="L89" s="51">
        <v>29800</v>
      </c>
      <c r="M89" s="51">
        <f>L89+312.5*7</f>
        <v>31987.5</v>
      </c>
      <c r="N89" s="52">
        <v>2050202</v>
      </c>
      <c r="O89" s="52">
        <v>30305</v>
      </c>
    </row>
    <row r="90" s="20" customFormat="1" ht="18" customHeight="1" spans="1:15">
      <c r="A90" s="36">
        <v>82</v>
      </c>
      <c r="B90" s="36" t="s">
        <v>181</v>
      </c>
      <c r="C90" s="36" t="s">
        <v>182</v>
      </c>
      <c r="D90" s="37">
        <f>VLOOKUP(C90,[1]Sheet1!$B:$D,3,0)</f>
        <v>2</v>
      </c>
      <c r="E90" s="37">
        <f>VLOOKUP(C90,[1]Sheet1!$B:$F,5,0)</f>
        <v>18</v>
      </c>
      <c r="F90" s="37">
        <f>VLOOKUP(C90,[1]Sheet1!$B:$H,7,0)</f>
        <v>55</v>
      </c>
      <c r="G90" s="37">
        <f>VLOOKUP(C90,[1]Sheet1!$B:$J,9,0)</f>
        <v>0</v>
      </c>
      <c r="H90" s="37">
        <f>VLOOKUP(C90,[1]Sheet1!$B:$L,11,0)</f>
        <v>0</v>
      </c>
      <c r="I90" s="37">
        <f>VLOOKUP(C90,[1]Sheet1!$B:$N,13,0)</f>
        <v>0</v>
      </c>
      <c r="J90" s="54">
        <f t="shared" si="3"/>
        <v>75</v>
      </c>
      <c r="K90" s="54">
        <v>2</v>
      </c>
      <c r="L90" s="51">
        <v>5462.5</v>
      </c>
      <c r="M90" s="51">
        <v>5462.5</v>
      </c>
      <c r="N90" s="52">
        <v>2050202</v>
      </c>
      <c r="O90" s="52">
        <v>30305</v>
      </c>
    </row>
    <row r="91" s="20" customFormat="1" ht="18" customHeight="1" spans="1:15">
      <c r="A91" s="36">
        <v>83</v>
      </c>
      <c r="B91" s="36" t="s">
        <v>183</v>
      </c>
      <c r="C91" s="36" t="s">
        <v>184</v>
      </c>
      <c r="D91" s="37">
        <f>VLOOKUP(C91,[1]Sheet1!$B:$D,3,0)</f>
        <v>0</v>
      </c>
      <c r="E91" s="37">
        <f>VLOOKUP(C91,[1]Sheet1!$B:$F,5,0)</f>
        <v>12</v>
      </c>
      <c r="F91" s="37">
        <f>VLOOKUP(C91,[1]Sheet1!$B:$H,7,0)</f>
        <v>31</v>
      </c>
      <c r="G91" s="37">
        <f>VLOOKUP(C91,[1]Sheet1!$B:$J,9,0)</f>
        <v>0</v>
      </c>
      <c r="H91" s="37">
        <f>VLOOKUP(C91,[1]Sheet1!$B:$L,11,0)</f>
        <v>0</v>
      </c>
      <c r="I91" s="37">
        <f>VLOOKUP(C91,[1]Sheet1!$B:$N,13,0)</f>
        <v>0</v>
      </c>
      <c r="J91" s="54">
        <f t="shared" si="3"/>
        <v>43</v>
      </c>
      <c r="K91" s="54">
        <v>0</v>
      </c>
      <c r="L91" s="51">
        <v>3287.5</v>
      </c>
      <c r="M91" s="51">
        <v>3287.5</v>
      </c>
      <c r="N91" s="52">
        <v>2050202</v>
      </c>
      <c r="O91" s="52">
        <v>30305</v>
      </c>
    </row>
    <row r="92" s="20" customFormat="1" ht="18" customHeight="1" spans="1:15">
      <c r="A92" s="36">
        <v>84</v>
      </c>
      <c r="B92" s="36" t="s">
        <v>185</v>
      </c>
      <c r="C92" s="36" t="s">
        <v>186</v>
      </c>
      <c r="D92" s="37">
        <f>VLOOKUP(C92,[1]Sheet1!$B:$D,3,0)</f>
        <v>0</v>
      </c>
      <c r="E92" s="37">
        <f>VLOOKUP(C92,[1]Sheet1!$B:$F,5,0)</f>
        <v>6</v>
      </c>
      <c r="F92" s="37">
        <f>VLOOKUP(C92,[1]Sheet1!$B:$H,7,0)</f>
        <v>20</v>
      </c>
      <c r="G92" s="37">
        <f>VLOOKUP(C92,[1]Sheet1!$B:$J,9,0)</f>
        <v>0</v>
      </c>
      <c r="H92" s="37">
        <f>VLOOKUP(C92,[1]Sheet1!$B:$L,11,0)</f>
        <v>0</v>
      </c>
      <c r="I92" s="37">
        <f>VLOOKUP(C92,[1]Sheet1!$B:$N,13,0)</f>
        <v>0</v>
      </c>
      <c r="J92" s="54">
        <f t="shared" si="3"/>
        <v>26</v>
      </c>
      <c r="K92" s="54">
        <v>0</v>
      </c>
      <c r="L92" s="51">
        <v>1925</v>
      </c>
      <c r="M92" s="51">
        <v>1925</v>
      </c>
      <c r="N92" s="52">
        <v>2050202</v>
      </c>
      <c r="O92" s="52">
        <v>30305</v>
      </c>
    </row>
    <row r="93" s="20" customFormat="1" ht="18" customHeight="1" spans="1:15">
      <c r="A93" s="36">
        <v>85</v>
      </c>
      <c r="B93" s="36" t="s">
        <v>187</v>
      </c>
      <c r="C93" s="36" t="s">
        <v>188</v>
      </c>
      <c r="D93" s="37">
        <f>VLOOKUP(C93,[1]Sheet1!$B:$D,3,0)</f>
        <v>3</v>
      </c>
      <c r="E93" s="37">
        <f>VLOOKUP(C93,[1]Sheet1!$B:$F,5,0)</f>
        <v>29</v>
      </c>
      <c r="F93" s="37">
        <f>VLOOKUP(C93,[1]Sheet1!$B:$H,7,0)</f>
        <v>51</v>
      </c>
      <c r="G93" s="37">
        <f>VLOOKUP(C93,[1]Sheet1!$B:$J,9,0)</f>
        <v>0</v>
      </c>
      <c r="H93" s="37">
        <f>VLOOKUP(C93,[1]Sheet1!$B:$L,11,0)</f>
        <v>0</v>
      </c>
      <c r="I93" s="37">
        <f>VLOOKUP(C93,[1]Sheet1!$B:$N,13,0)</f>
        <v>0</v>
      </c>
      <c r="J93" s="54">
        <f t="shared" si="3"/>
        <v>83</v>
      </c>
      <c r="K93" s="54">
        <v>0</v>
      </c>
      <c r="L93" s="51">
        <v>6825</v>
      </c>
      <c r="M93" s="51">
        <v>6825</v>
      </c>
      <c r="N93" s="52">
        <v>2050202</v>
      </c>
      <c r="O93" s="52">
        <v>30305</v>
      </c>
    </row>
    <row r="94" s="20" customFormat="1" ht="18" customHeight="1" spans="1:15">
      <c r="A94" s="36">
        <v>86</v>
      </c>
      <c r="B94" s="36" t="s">
        <v>189</v>
      </c>
      <c r="C94" s="36" t="s">
        <v>190</v>
      </c>
      <c r="D94" s="37">
        <f>VLOOKUP(C94,[1]Sheet1!$B:$D,3,0)</f>
        <v>3</v>
      </c>
      <c r="E94" s="37">
        <f>VLOOKUP(C94,[1]Sheet1!$B:$F,5,0)</f>
        <v>21</v>
      </c>
      <c r="F94" s="37">
        <f>VLOOKUP(C94,[1]Sheet1!$B:$H,7,0)</f>
        <v>59</v>
      </c>
      <c r="G94" s="37">
        <f>VLOOKUP(C94,[1]Sheet1!$B:$J,9,0)</f>
        <v>0</v>
      </c>
      <c r="H94" s="37">
        <f>VLOOKUP(C94,[1]Sheet1!$B:$L,11,0)</f>
        <v>0</v>
      </c>
      <c r="I94" s="37">
        <f>VLOOKUP(C94,[1]Sheet1!$B:$N,13,0)</f>
        <v>0</v>
      </c>
      <c r="J94" s="54">
        <f t="shared" si="3"/>
        <v>83</v>
      </c>
      <c r="K94" s="54">
        <v>2</v>
      </c>
      <c r="L94" s="51">
        <v>6175</v>
      </c>
      <c r="M94" s="51">
        <v>6175</v>
      </c>
      <c r="N94" s="52">
        <v>2050202</v>
      </c>
      <c r="O94" s="52">
        <v>30305</v>
      </c>
    </row>
    <row r="95" s="20" customFormat="1" ht="18" customHeight="1" spans="1:15">
      <c r="A95" s="36">
        <v>87</v>
      </c>
      <c r="B95" s="36" t="s">
        <v>191</v>
      </c>
      <c r="C95" s="36" t="s">
        <v>192</v>
      </c>
      <c r="D95" s="37">
        <f>VLOOKUP(C95,[1]Sheet1!$B:$D,3,0)</f>
        <v>1</v>
      </c>
      <c r="E95" s="37">
        <f>VLOOKUP(C95,[1]Sheet1!$B:$F,5,0)</f>
        <v>51</v>
      </c>
      <c r="F95" s="37">
        <f>VLOOKUP(C95,[1]Sheet1!$B:$H,7,0)</f>
        <v>122</v>
      </c>
      <c r="G95" s="37">
        <f>VLOOKUP(C95,[1]Sheet1!$B:$J,9,0)</f>
        <v>0</v>
      </c>
      <c r="H95" s="37">
        <f>VLOOKUP(C95,[1]Sheet1!$B:$L,11,0)</f>
        <v>0</v>
      </c>
      <c r="I95" s="37">
        <f>VLOOKUP(C95,[1]Sheet1!$B:$N,13,0)</f>
        <v>0</v>
      </c>
      <c r="J95" s="54">
        <f t="shared" si="3"/>
        <v>174</v>
      </c>
      <c r="K95" s="54">
        <v>1</v>
      </c>
      <c r="L95" s="51">
        <v>13362.5</v>
      </c>
      <c r="M95" s="51">
        <v>13362.5</v>
      </c>
      <c r="N95" s="52">
        <v>2050202</v>
      </c>
      <c r="O95" s="52">
        <v>30305</v>
      </c>
    </row>
    <row r="96" s="20" customFormat="1" ht="18" customHeight="1" spans="1:15">
      <c r="A96" s="36">
        <v>88</v>
      </c>
      <c r="B96" s="36" t="s">
        <v>193</v>
      </c>
      <c r="C96" s="36" t="s">
        <v>194</v>
      </c>
      <c r="D96" s="37">
        <f>VLOOKUP(C96,[1]Sheet1!$B:$D,3,0)</f>
        <v>1</v>
      </c>
      <c r="E96" s="37">
        <f>VLOOKUP(C96,[1]Sheet1!$B:$F,5,0)</f>
        <v>18</v>
      </c>
      <c r="F96" s="37">
        <f>VLOOKUP(C96,[1]Sheet1!$B:$H,7,0)</f>
        <v>65</v>
      </c>
      <c r="G96" s="37">
        <f>VLOOKUP(C96,[1]Sheet1!$B:$J,9,0)</f>
        <v>0</v>
      </c>
      <c r="H96" s="37">
        <f>VLOOKUP(C96,[1]Sheet1!$B:$L,11,0)</f>
        <v>0</v>
      </c>
      <c r="I96" s="37">
        <f>VLOOKUP(C96,[1]Sheet1!$B:$N,13,0)</f>
        <v>0</v>
      </c>
      <c r="J96" s="54">
        <f t="shared" si="3"/>
        <v>84</v>
      </c>
      <c r="K96" s="54">
        <v>1</v>
      </c>
      <c r="L96" s="51">
        <v>6087.5</v>
      </c>
      <c r="M96" s="51">
        <v>6087.5</v>
      </c>
      <c r="N96" s="52">
        <v>2050202</v>
      </c>
      <c r="O96" s="52">
        <v>30305</v>
      </c>
    </row>
    <row r="97" s="20" customFormat="1" ht="18" customHeight="1" spans="1:15">
      <c r="A97" s="36">
        <v>89</v>
      </c>
      <c r="B97" s="36" t="s">
        <v>195</v>
      </c>
      <c r="C97" s="36" t="s">
        <v>196</v>
      </c>
      <c r="D97" s="37">
        <f>VLOOKUP(C97,[1]Sheet1!$B:$D,3,0)</f>
        <v>2</v>
      </c>
      <c r="E97" s="37">
        <f>VLOOKUP(C97,[1]Sheet1!$B:$F,5,0)</f>
        <v>6</v>
      </c>
      <c r="F97" s="37">
        <f>VLOOKUP(C97,[1]Sheet1!$B:$H,7,0)</f>
        <v>1</v>
      </c>
      <c r="G97" s="37">
        <f>VLOOKUP(C97,[1]Sheet1!$B:$J,9,0)</f>
        <v>0</v>
      </c>
      <c r="H97" s="37">
        <f>VLOOKUP(C97,[1]Sheet1!$B:$L,11,0)</f>
        <v>0</v>
      </c>
      <c r="I97" s="37">
        <f>VLOOKUP(C97,[1]Sheet1!$B:$N,13,0)</f>
        <v>0</v>
      </c>
      <c r="J97" s="54">
        <f t="shared" si="3"/>
        <v>9</v>
      </c>
      <c r="K97" s="54">
        <v>0</v>
      </c>
      <c r="L97" s="51">
        <v>987.5</v>
      </c>
      <c r="M97" s="51">
        <v>987.5</v>
      </c>
      <c r="N97" s="52">
        <v>2050202</v>
      </c>
      <c r="O97" s="52">
        <v>30305</v>
      </c>
    </row>
    <row r="98" s="20" customFormat="1" ht="18" customHeight="1" spans="1:15">
      <c r="A98" s="36">
        <v>90</v>
      </c>
      <c r="B98" s="36" t="s">
        <v>197</v>
      </c>
      <c r="C98" s="36" t="s">
        <v>198</v>
      </c>
      <c r="D98" s="37">
        <f>VLOOKUP(C98,[1]Sheet1!$B:$D,3,0)</f>
        <v>1</v>
      </c>
      <c r="E98" s="37">
        <f>VLOOKUP(C98,[1]Sheet1!$B:$F,5,0)</f>
        <v>15</v>
      </c>
      <c r="F98" s="37">
        <f>VLOOKUP(C98,[1]Sheet1!$B:$H,7,0)</f>
        <v>2</v>
      </c>
      <c r="G98" s="37">
        <f>VLOOKUP(C98,[1]Sheet1!$B:$J,9,0)</f>
        <v>0</v>
      </c>
      <c r="H98" s="37">
        <f>VLOOKUP(C98,[1]Sheet1!$B:$L,11,0)</f>
        <v>0</v>
      </c>
      <c r="I98" s="37">
        <f>VLOOKUP(C98,[1]Sheet1!$B:$N,13,0)</f>
        <v>0</v>
      </c>
      <c r="J98" s="54">
        <f t="shared" si="3"/>
        <v>18</v>
      </c>
      <c r="K98" s="54">
        <v>0</v>
      </c>
      <c r="L98" s="51">
        <v>1937.5</v>
      </c>
      <c r="M98" s="51">
        <v>1937.5</v>
      </c>
      <c r="N98" s="52">
        <v>2050202</v>
      </c>
      <c r="O98" s="52">
        <v>30305</v>
      </c>
    </row>
    <row r="99" s="20" customFormat="1" ht="18" customHeight="1" spans="1:15">
      <c r="A99" s="36">
        <v>91</v>
      </c>
      <c r="B99" s="36" t="s">
        <v>199</v>
      </c>
      <c r="C99" s="36" t="s">
        <v>200</v>
      </c>
      <c r="D99" s="37">
        <f>VLOOKUP(C99,[1]Sheet1!$B:$D,3,0)</f>
        <v>0</v>
      </c>
      <c r="E99" s="37">
        <f>VLOOKUP(C99,[1]Sheet1!$B:$F,5,0)</f>
        <v>4</v>
      </c>
      <c r="F99" s="37">
        <f>VLOOKUP(C99,[1]Sheet1!$B:$H,7,0)</f>
        <v>8</v>
      </c>
      <c r="G99" s="37">
        <f>VLOOKUP(C99,[1]Sheet1!$B:$J,9,0)</f>
        <v>0</v>
      </c>
      <c r="H99" s="37">
        <f>VLOOKUP(C99,[1]Sheet1!$B:$L,11,0)</f>
        <v>0</v>
      </c>
      <c r="I99" s="37">
        <f>VLOOKUP(C99,[1]Sheet1!$B:$N,13,0)</f>
        <v>0</v>
      </c>
      <c r="J99" s="54">
        <f t="shared" si="3"/>
        <v>12</v>
      </c>
      <c r="K99" s="54">
        <v>0</v>
      </c>
      <c r="L99" s="51">
        <v>950</v>
      </c>
      <c r="M99" s="51">
        <f>L99-150</f>
        <v>800</v>
      </c>
      <c r="N99" s="52">
        <v>2050202</v>
      </c>
      <c r="O99" s="52">
        <v>30305</v>
      </c>
    </row>
    <row r="100" s="20" customFormat="1" ht="18" customHeight="1" spans="1:15">
      <c r="A100" s="36">
        <v>92</v>
      </c>
      <c r="B100" s="36" t="s">
        <v>201</v>
      </c>
      <c r="C100" s="36" t="s">
        <v>202</v>
      </c>
      <c r="D100" s="37">
        <f>VLOOKUP(C100,[1]Sheet1!$B:$D,3,0)</f>
        <v>5</v>
      </c>
      <c r="E100" s="37">
        <f>VLOOKUP(C100,[1]Sheet1!$B:$F,5,0)</f>
        <v>268</v>
      </c>
      <c r="F100" s="37">
        <v>154</v>
      </c>
      <c r="G100" s="37">
        <f>VLOOKUP(C100,[1]Sheet1!$B:$J,9,0)</f>
        <v>0</v>
      </c>
      <c r="H100" s="37">
        <f>VLOOKUP(C100,[1]Sheet1!$B:$L,11,0)</f>
        <v>0</v>
      </c>
      <c r="I100" s="37">
        <f>VLOOKUP(C100,[1]Sheet1!$B:$N,13,0)</f>
        <v>0</v>
      </c>
      <c r="J100" s="54">
        <f t="shared" si="3"/>
        <v>427</v>
      </c>
      <c r="K100" s="54">
        <v>5</v>
      </c>
      <c r="L100" s="51">
        <v>39400</v>
      </c>
      <c r="M100" s="51">
        <f>L100+6*312.5</f>
        <v>41275</v>
      </c>
      <c r="N100" s="52">
        <v>2050202</v>
      </c>
      <c r="O100" s="52">
        <v>30305</v>
      </c>
    </row>
    <row r="101" s="20" customFormat="1" ht="18" customHeight="1" spans="1:15">
      <c r="A101" s="36">
        <v>93</v>
      </c>
      <c r="B101" s="36" t="s">
        <v>203</v>
      </c>
      <c r="C101" s="36" t="s">
        <v>204</v>
      </c>
      <c r="D101" s="37">
        <f>VLOOKUP(C101,[1]Sheet1!$B:$D,3,0)</f>
        <v>0</v>
      </c>
      <c r="E101" s="37">
        <f>VLOOKUP(C101,[1]Sheet1!$B:$F,5,0)</f>
        <v>13</v>
      </c>
      <c r="F101" s="37">
        <v>6</v>
      </c>
      <c r="G101" s="37">
        <f>VLOOKUP(C101,[1]Sheet1!$B:$J,9,0)</f>
        <v>0</v>
      </c>
      <c r="H101" s="37">
        <f>VLOOKUP(C101,[1]Sheet1!$B:$L,11,0)</f>
        <v>0</v>
      </c>
      <c r="I101" s="37">
        <f>VLOOKUP(C101,[1]Sheet1!$B:$N,13,0)</f>
        <v>0</v>
      </c>
      <c r="J101" s="54">
        <f t="shared" si="3"/>
        <v>19</v>
      </c>
      <c r="K101" s="54">
        <v>0</v>
      </c>
      <c r="L101" s="51">
        <v>1775</v>
      </c>
      <c r="M101" s="51">
        <f>L101+312.5</f>
        <v>2087.5</v>
      </c>
      <c r="N101" s="52">
        <v>2050202</v>
      </c>
      <c r="O101" s="52">
        <v>30305</v>
      </c>
    </row>
    <row r="102" s="20" customFormat="1" ht="18" customHeight="1" spans="1:15">
      <c r="A102" s="36">
        <v>94</v>
      </c>
      <c r="B102" s="36" t="s">
        <v>205</v>
      </c>
      <c r="C102" s="36" t="s">
        <v>206</v>
      </c>
      <c r="D102" s="37">
        <f>VLOOKUP(C102,[1]Sheet1!$B:$D,3,0)</f>
        <v>6</v>
      </c>
      <c r="E102" s="37">
        <f>VLOOKUP(C102,[1]Sheet1!$B:$F,5,0)</f>
        <v>84</v>
      </c>
      <c r="F102" s="37">
        <f>VLOOKUP(C102,[1]Sheet1!$B:$H,7,0)</f>
        <v>195</v>
      </c>
      <c r="G102" s="37">
        <f>VLOOKUP(C102,[1]Sheet1!$B:$J,9,0)</f>
        <v>0</v>
      </c>
      <c r="H102" s="37">
        <f>VLOOKUP(C102,[1]Sheet1!$B:$L,11,0)</f>
        <v>0</v>
      </c>
      <c r="I102" s="37">
        <f>VLOOKUP(C102,[1]Sheet1!$B:$N,13,0)</f>
        <v>0</v>
      </c>
      <c r="J102" s="54">
        <f t="shared" si="3"/>
        <v>285</v>
      </c>
      <c r="K102" s="54">
        <v>5</v>
      </c>
      <c r="L102" s="51">
        <v>21762.5</v>
      </c>
      <c r="M102" s="51">
        <v>21762.5</v>
      </c>
      <c r="N102" s="52">
        <v>2050202</v>
      </c>
      <c r="O102" s="52">
        <v>30305</v>
      </c>
    </row>
    <row r="103" s="20" customFormat="1" ht="18" customHeight="1" spans="1:15">
      <c r="A103" s="36">
        <v>95</v>
      </c>
      <c r="B103" s="36" t="s">
        <v>207</v>
      </c>
      <c r="C103" s="36" t="s">
        <v>208</v>
      </c>
      <c r="D103" s="37">
        <f>VLOOKUP(C103,[1]Sheet1!$B:$D,3,0)</f>
        <v>11</v>
      </c>
      <c r="E103" s="37">
        <f>VLOOKUP(C103,[1]Sheet1!$B:$F,5,0)</f>
        <v>13</v>
      </c>
      <c r="F103" s="37">
        <f>VLOOKUP(C103,[1]Sheet1!$B:$H,7,0)</f>
        <v>72</v>
      </c>
      <c r="G103" s="37">
        <f>VLOOKUP(C103,[1]Sheet1!$B:$J,9,0)</f>
        <v>0</v>
      </c>
      <c r="H103" s="37">
        <f>VLOOKUP(C103,[1]Sheet1!$B:$L,11,0)</f>
        <v>0</v>
      </c>
      <c r="I103" s="37">
        <f>VLOOKUP(C103,[1]Sheet1!$B:$N,13,0)</f>
        <v>0</v>
      </c>
      <c r="J103" s="54">
        <f t="shared" si="3"/>
        <v>96</v>
      </c>
      <c r="K103" s="54">
        <v>0</v>
      </c>
      <c r="L103" s="51">
        <v>7337.5</v>
      </c>
      <c r="M103" s="51">
        <v>7337.5</v>
      </c>
      <c r="N103" s="52">
        <v>2050202</v>
      </c>
      <c r="O103" s="52">
        <v>30305</v>
      </c>
    </row>
    <row r="104" s="20" customFormat="1" ht="18" customHeight="1" spans="1:15">
      <c r="A104" s="36">
        <v>96</v>
      </c>
      <c r="B104" s="36" t="s">
        <v>209</v>
      </c>
      <c r="C104" s="36" t="s">
        <v>210</v>
      </c>
      <c r="D104" s="37">
        <f>VLOOKUP(C104,[1]Sheet1!$B:$D,3,0)</f>
        <v>1</v>
      </c>
      <c r="E104" s="37">
        <f>VLOOKUP(C104,[1]Sheet1!$B:$F,5,0)</f>
        <v>51</v>
      </c>
      <c r="F104" s="37">
        <f>VLOOKUP(C104,[1]Sheet1!$B:$H,7,0)</f>
        <v>61</v>
      </c>
      <c r="G104" s="37">
        <f>VLOOKUP(C104,[1]Sheet1!$B:$J,9,0)</f>
        <v>0</v>
      </c>
      <c r="H104" s="37">
        <f>VLOOKUP(C104,[1]Sheet1!$B:$L,11,0)</f>
        <v>0</v>
      </c>
      <c r="I104" s="37">
        <f>VLOOKUP(C104,[1]Sheet1!$B:$N,13,0)</f>
        <v>0</v>
      </c>
      <c r="J104" s="54">
        <f t="shared" si="3"/>
        <v>113</v>
      </c>
      <c r="K104" s="54">
        <v>0</v>
      </c>
      <c r="L104" s="51">
        <v>9675</v>
      </c>
      <c r="M104" s="51">
        <v>9675</v>
      </c>
      <c r="N104" s="52">
        <v>2050202</v>
      </c>
      <c r="O104" s="52">
        <v>30305</v>
      </c>
    </row>
    <row r="105" s="20" customFormat="1" ht="18" customHeight="1" spans="1:15">
      <c r="A105" s="36">
        <v>97</v>
      </c>
      <c r="B105" s="36" t="s">
        <v>211</v>
      </c>
      <c r="C105" s="36" t="s">
        <v>212</v>
      </c>
      <c r="D105" s="37">
        <f>VLOOKUP(C105,[1]Sheet1!$B:$D,3,0)</f>
        <v>5</v>
      </c>
      <c r="E105" s="37">
        <v>56</v>
      </c>
      <c r="F105" s="37">
        <v>64</v>
      </c>
      <c r="G105" s="37">
        <f>VLOOKUP(C105,[1]Sheet1!$B:$J,9,0)</f>
        <v>0</v>
      </c>
      <c r="H105" s="37">
        <f>VLOOKUP(C105,[1]Sheet1!$B:$L,11,0)</f>
        <v>0</v>
      </c>
      <c r="I105" s="37">
        <f>VLOOKUP(C105,[1]Sheet1!$B:$N,13,0)</f>
        <v>0</v>
      </c>
      <c r="J105" s="54">
        <f t="shared" si="3"/>
        <v>125</v>
      </c>
      <c r="K105" s="54">
        <v>5</v>
      </c>
      <c r="L105" s="51">
        <v>10350</v>
      </c>
      <c r="M105" s="51">
        <f>56*112.5+64*62.5</f>
        <v>10300</v>
      </c>
      <c r="N105" s="52">
        <v>2050202</v>
      </c>
      <c r="O105" s="52">
        <v>30305</v>
      </c>
    </row>
    <row r="106" s="20" customFormat="1" ht="18" customHeight="1" spans="1:15">
      <c r="A106" s="36">
        <v>98</v>
      </c>
      <c r="B106" s="36" t="s">
        <v>213</v>
      </c>
      <c r="C106" s="36" t="s">
        <v>214</v>
      </c>
      <c r="D106" s="37">
        <f>VLOOKUP(C106,[1]Sheet1!$B:$D,3,0)</f>
        <v>16</v>
      </c>
      <c r="E106" s="37">
        <f>VLOOKUP(C106,[1]Sheet1!$B:$F,5,0)</f>
        <v>29</v>
      </c>
      <c r="F106" s="37">
        <f>VLOOKUP(C106,[1]Sheet1!$B:$H,7,0)</f>
        <v>96</v>
      </c>
      <c r="G106" s="37">
        <f>VLOOKUP(C106,[1]Sheet1!$B:$J,9,0)</f>
        <v>68</v>
      </c>
      <c r="H106" s="37">
        <f>VLOOKUP(C106,[1]Sheet1!$B:$L,11,0)</f>
        <v>16</v>
      </c>
      <c r="I106" s="37">
        <f>VLOOKUP(C106,[1]Sheet1!$B:$N,13,0)</f>
        <v>48</v>
      </c>
      <c r="J106" s="54">
        <f t="shared" ref="J106:J124" si="4">I106+H106+G106+F106+E106+D106</f>
        <v>273</v>
      </c>
      <c r="K106" s="54">
        <v>1</v>
      </c>
      <c r="L106" s="51">
        <v>23837.5</v>
      </c>
      <c r="M106" s="51">
        <f>L106+312.5*3</f>
        <v>24775</v>
      </c>
      <c r="N106" s="52">
        <v>2050202</v>
      </c>
      <c r="O106" s="52">
        <v>30305</v>
      </c>
    </row>
    <row r="107" s="20" customFormat="1" ht="18" customHeight="1" spans="1:15">
      <c r="A107" s="36">
        <v>99</v>
      </c>
      <c r="B107" s="36" t="s">
        <v>215</v>
      </c>
      <c r="C107" s="36" t="s">
        <v>216</v>
      </c>
      <c r="D107" s="37">
        <f>VLOOKUP(C107,[1]Sheet1!$B:$D,3,0)</f>
        <v>8</v>
      </c>
      <c r="E107" s="37">
        <v>146</v>
      </c>
      <c r="F107" s="37">
        <f>VLOOKUP(C107,[1]Sheet1!$B:$H,7,0)</f>
        <v>46</v>
      </c>
      <c r="G107" s="37">
        <f>VLOOKUP(C107,[1]Sheet1!$B:$J,9,0)</f>
        <v>0</v>
      </c>
      <c r="H107" s="37">
        <f>VLOOKUP(C107,[1]Sheet1!$B:$L,11,0)</f>
        <v>0</v>
      </c>
      <c r="I107" s="37">
        <f>VLOOKUP(C107,[1]Sheet1!$B:$N,13,0)</f>
        <v>0</v>
      </c>
      <c r="J107" s="54">
        <f t="shared" si="4"/>
        <v>200</v>
      </c>
      <c r="K107" s="54">
        <v>3</v>
      </c>
      <c r="L107" s="51">
        <v>20037.5</v>
      </c>
      <c r="M107" s="51">
        <f>L107-112.5</f>
        <v>19925</v>
      </c>
      <c r="N107" s="52">
        <v>2050202</v>
      </c>
      <c r="O107" s="52">
        <v>30305</v>
      </c>
    </row>
    <row r="108" s="20" customFormat="1" ht="18" customHeight="1" spans="1:15">
      <c r="A108" s="36">
        <v>100</v>
      </c>
      <c r="B108" s="36" t="s">
        <v>217</v>
      </c>
      <c r="C108" s="36" t="s">
        <v>218</v>
      </c>
      <c r="D108" s="37">
        <f>VLOOKUP(C108,[1]Sheet1!$B:$D,3,0)</f>
        <v>1</v>
      </c>
      <c r="E108" s="37">
        <v>137</v>
      </c>
      <c r="F108" s="37">
        <v>118</v>
      </c>
      <c r="G108" s="37">
        <f>VLOOKUP(C108,[1]Sheet1!$B:$J,9,0)</f>
        <v>0</v>
      </c>
      <c r="H108" s="37">
        <f>VLOOKUP(C108,[1]Sheet1!$B:$L,11,0)</f>
        <v>0</v>
      </c>
      <c r="I108" s="37">
        <f>VLOOKUP(C108,[1]Sheet1!$B:$N,13,0)</f>
        <v>0</v>
      </c>
      <c r="J108" s="54">
        <f t="shared" si="4"/>
        <v>256</v>
      </c>
      <c r="K108" s="54">
        <v>1</v>
      </c>
      <c r="L108" s="51">
        <v>22550</v>
      </c>
      <c r="M108" s="51">
        <f>L108+312.5*3</f>
        <v>23487.5</v>
      </c>
      <c r="N108" s="52">
        <v>2050202</v>
      </c>
      <c r="O108" s="52">
        <v>30305</v>
      </c>
    </row>
    <row r="109" s="20" customFormat="1" ht="18" customHeight="1" spans="1:15">
      <c r="A109" s="36">
        <v>101</v>
      </c>
      <c r="B109" s="36" t="s">
        <v>219</v>
      </c>
      <c r="C109" s="36" t="s">
        <v>220</v>
      </c>
      <c r="D109" s="37">
        <f>VLOOKUP(C109,[1]Sheet1!$B:$D,3,0)</f>
        <v>15</v>
      </c>
      <c r="E109" s="37">
        <f>VLOOKUP(C109,[1]Sheet1!$B:$F,5,0)</f>
        <v>4</v>
      </c>
      <c r="F109" s="37">
        <f>VLOOKUP(C109,[1]Sheet1!$B:$H,7,0)</f>
        <v>5</v>
      </c>
      <c r="G109" s="37">
        <f>VLOOKUP(C109,[1]Sheet1!$B:$J,9,0)</f>
        <v>0</v>
      </c>
      <c r="H109" s="37">
        <f>VLOOKUP(C109,[1]Sheet1!$B:$L,11,0)</f>
        <v>0</v>
      </c>
      <c r="I109" s="37">
        <f>VLOOKUP(C109,[1]Sheet1!$B:$N,13,0)</f>
        <v>0</v>
      </c>
      <c r="J109" s="54">
        <f t="shared" si="4"/>
        <v>24</v>
      </c>
      <c r="K109" s="54">
        <v>0</v>
      </c>
      <c r="L109" s="51">
        <v>2637.5</v>
      </c>
      <c r="M109" s="51">
        <v>2637.5</v>
      </c>
      <c r="N109" s="52">
        <v>2050202</v>
      </c>
      <c r="O109" s="52">
        <v>30305</v>
      </c>
    </row>
    <row r="110" s="20" customFormat="1" ht="18" customHeight="1" spans="1:15">
      <c r="A110" s="36">
        <v>102</v>
      </c>
      <c r="B110" s="36" t="s">
        <v>221</v>
      </c>
      <c r="C110" s="36" t="s">
        <v>222</v>
      </c>
      <c r="D110" s="37">
        <f>VLOOKUP(C110,[1]Sheet1!$B:$D,3,0)</f>
        <v>4</v>
      </c>
      <c r="E110" s="37">
        <f>VLOOKUP(C110,[1]Sheet1!$B:$F,5,0)</f>
        <v>21</v>
      </c>
      <c r="F110" s="37">
        <f>VLOOKUP(C110,[1]Sheet1!$B:$H,7,0)</f>
        <v>85</v>
      </c>
      <c r="G110" s="37">
        <f>VLOOKUP(C110,[1]Sheet1!$B:$J,9,0)</f>
        <v>0</v>
      </c>
      <c r="H110" s="37">
        <f>VLOOKUP(C110,[1]Sheet1!$B:$L,11,0)</f>
        <v>0</v>
      </c>
      <c r="I110" s="37">
        <f>VLOOKUP(C110,[1]Sheet1!$B:$N,13,0)</f>
        <v>0</v>
      </c>
      <c r="J110" s="54">
        <f t="shared" si="4"/>
        <v>110</v>
      </c>
      <c r="K110" s="54">
        <v>4</v>
      </c>
      <c r="L110" s="51">
        <v>7675</v>
      </c>
      <c r="M110" s="51">
        <v>7675</v>
      </c>
      <c r="N110" s="52">
        <v>2050202</v>
      </c>
      <c r="O110" s="52">
        <v>30305</v>
      </c>
    </row>
    <row r="111" s="20" customFormat="1" ht="18" customHeight="1" spans="1:15">
      <c r="A111" s="36">
        <v>103</v>
      </c>
      <c r="B111" s="36" t="s">
        <v>223</v>
      </c>
      <c r="C111" s="36" t="s">
        <v>224</v>
      </c>
      <c r="D111" s="37">
        <f>VLOOKUP(C111,[1]Sheet1!$B:$D,3,0)</f>
        <v>3</v>
      </c>
      <c r="E111" s="37">
        <f>VLOOKUP(C111,[1]Sheet1!$B:$F,5,0)</f>
        <v>29</v>
      </c>
      <c r="F111" s="37">
        <f>VLOOKUP(C111,[1]Sheet1!$B:$H,7,0)</f>
        <v>99</v>
      </c>
      <c r="G111" s="37">
        <f>VLOOKUP(C111,[1]Sheet1!$B:$J,9,0)</f>
        <v>0</v>
      </c>
      <c r="H111" s="37">
        <f>VLOOKUP(C111,[1]Sheet1!$B:$L,11,0)</f>
        <v>0</v>
      </c>
      <c r="I111" s="37">
        <f>VLOOKUP(C111,[1]Sheet1!$B:$N,13,0)</f>
        <v>0</v>
      </c>
      <c r="J111" s="54">
        <f t="shared" si="4"/>
        <v>131</v>
      </c>
      <c r="K111" s="54">
        <v>3</v>
      </c>
      <c r="L111" s="51">
        <v>9650</v>
      </c>
      <c r="M111" s="51">
        <v>9650</v>
      </c>
      <c r="N111" s="52">
        <v>2050202</v>
      </c>
      <c r="O111" s="52">
        <v>30305</v>
      </c>
    </row>
    <row r="112" s="20" customFormat="1" ht="18" customHeight="1" spans="1:15">
      <c r="A112" s="36">
        <v>104</v>
      </c>
      <c r="B112" s="36" t="s">
        <v>225</v>
      </c>
      <c r="C112" s="36" t="s">
        <v>226</v>
      </c>
      <c r="D112" s="37">
        <f>VLOOKUP(C112,[1]Sheet1!$B:$D,3,0)</f>
        <v>1</v>
      </c>
      <c r="E112" s="37">
        <f>VLOOKUP(C112,[1]Sheet1!$B:$F,5,0)</f>
        <v>32</v>
      </c>
      <c r="F112" s="37">
        <f>VLOOKUP(C112,[1]Sheet1!$B:$H,7,0)</f>
        <v>39</v>
      </c>
      <c r="G112" s="37">
        <f>VLOOKUP(C112,[1]Sheet1!$B:$J,9,0)</f>
        <v>0</v>
      </c>
      <c r="H112" s="37">
        <f>VLOOKUP(C112,[1]Sheet1!$B:$L,11,0)</f>
        <v>0</v>
      </c>
      <c r="I112" s="37">
        <f>VLOOKUP(C112,[1]Sheet1!$B:$N,13,0)</f>
        <v>0</v>
      </c>
      <c r="J112" s="54">
        <f t="shared" si="4"/>
        <v>72</v>
      </c>
      <c r="K112" s="54">
        <v>1</v>
      </c>
      <c r="L112" s="51">
        <v>6037.5</v>
      </c>
      <c r="M112" s="51">
        <v>6037.5</v>
      </c>
      <c r="N112" s="52">
        <v>2050202</v>
      </c>
      <c r="O112" s="52">
        <v>30305</v>
      </c>
    </row>
    <row r="113" s="20" customFormat="1" ht="18" customHeight="1" spans="1:15">
      <c r="A113" s="36">
        <v>105</v>
      </c>
      <c r="B113" s="36" t="s">
        <v>227</v>
      </c>
      <c r="C113" s="36" t="s">
        <v>228</v>
      </c>
      <c r="D113" s="37">
        <f>VLOOKUP(C113,[1]Sheet1!$B:$D,3,0)</f>
        <v>2</v>
      </c>
      <c r="E113" s="37">
        <f>VLOOKUP(C113,[1]Sheet1!$B:$F,5,0)</f>
        <v>91</v>
      </c>
      <c r="F113" s="37">
        <f>VLOOKUP(C113,[1]Sheet1!$B:$H,7,0)</f>
        <v>134</v>
      </c>
      <c r="G113" s="37">
        <f>VLOOKUP(C113,[1]Sheet1!$B:$J,9,0)</f>
        <v>0</v>
      </c>
      <c r="H113" s="37">
        <f>VLOOKUP(C113,[1]Sheet1!$B:$L,11,0)</f>
        <v>0</v>
      </c>
      <c r="I113" s="37">
        <f>VLOOKUP(C113,[1]Sheet1!$B:$N,13,0)</f>
        <v>0</v>
      </c>
      <c r="J113" s="54">
        <f t="shared" si="4"/>
        <v>227</v>
      </c>
      <c r="K113" s="54">
        <v>2</v>
      </c>
      <c r="L113" s="51">
        <v>18612.5</v>
      </c>
      <c r="M113" s="51">
        <v>18612.5</v>
      </c>
      <c r="N113" s="52">
        <v>2050202</v>
      </c>
      <c r="O113" s="52">
        <v>30305</v>
      </c>
    </row>
    <row r="114" s="20" customFormat="1" ht="18" customHeight="1" spans="1:15">
      <c r="A114" s="36">
        <v>106</v>
      </c>
      <c r="B114" s="36" t="s">
        <v>229</v>
      </c>
      <c r="C114" s="36" t="s">
        <v>230</v>
      </c>
      <c r="D114" s="37">
        <f>VLOOKUP(C114,[1]Sheet1!$B:$D,3,0)</f>
        <v>0</v>
      </c>
      <c r="E114" s="37">
        <f>VLOOKUP(C114,[1]Sheet1!$B:$F,5,0)</f>
        <v>25</v>
      </c>
      <c r="F114" s="43">
        <v>58</v>
      </c>
      <c r="G114" s="37">
        <f>VLOOKUP(C114,[1]Sheet1!$B:$J,9,0)</f>
        <v>0</v>
      </c>
      <c r="H114" s="37">
        <f>VLOOKUP(C114,[1]Sheet1!$B:$L,11,0)</f>
        <v>0</v>
      </c>
      <c r="I114" s="37">
        <f>VLOOKUP(C114,[1]Sheet1!$B:$N,13,0)</f>
        <v>0</v>
      </c>
      <c r="J114" s="54">
        <f t="shared" si="4"/>
        <v>83</v>
      </c>
      <c r="K114" s="54">
        <v>0</v>
      </c>
      <c r="L114" s="51">
        <v>6375</v>
      </c>
      <c r="M114" s="51">
        <f>L114+312.5</f>
        <v>6687.5</v>
      </c>
      <c r="N114" s="52">
        <v>2050202</v>
      </c>
      <c r="O114" s="52">
        <v>30305</v>
      </c>
    </row>
    <row r="115" s="20" customFormat="1" ht="18" customHeight="1" spans="1:15">
      <c r="A115" s="36">
        <v>107</v>
      </c>
      <c r="B115" s="36" t="s">
        <v>231</v>
      </c>
      <c r="C115" s="36" t="s">
        <v>232</v>
      </c>
      <c r="D115" s="37">
        <f>VLOOKUP(C115,[1]Sheet1!$B:$D,3,0)</f>
        <v>0</v>
      </c>
      <c r="E115" s="37">
        <f>VLOOKUP(C115,[1]Sheet1!$B:$F,5,0)</f>
        <v>9</v>
      </c>
      <c r="F115" s="37">
        <f>VLOOKUP(C115,[1]Sheet1!$B:$H,7,0)</f>
        <v>40</v>
      </c>
      <c r="G115" s="37">
        <f>VLOOKUP(C115,[1]Sheet1!$B:$J,9,0)</f>
        <v>0</v>
      </c>
      <c r="H115" s="37">
        <f>VLOOKUP(C115,[1]Sheet1!$B:$L,11,0)</f>
        <v>0</v>
      </c>
      <c r="I115" s="37">
        <f>VLOOKUP(C115,[1]Sheet1!$B:$N,13,0)</f>
        <v>0</v>
      </c>
      <c r="J115" s="54">
        <f t="shared" si="4"/>
        <v>49</v>
      </c>
      <c r="K115" s="54">
        <v>0</v>
      </c>
      <c r="L115" s="51">
        <v>3512.5</v>
      </c>
      <c r="M115" s="51">
        <v>3512.5</v>
      </c>
      <c r="N115" s="52">
        <v>2050202</v>
      </c>
      <c r="O115" s="52">
        <v>30305</v>
      </c>
    </row>
    <row r="116" s="20" customFormat="1" ht="18" customHeight="1" spans="1:15">
      <c r="A116" s="36">
        <v>108</v>
      </c>
      <c r="B116" s="36" t="s">
        <v>233</v>
      </c>
      <c r="C116" s="36" t="s">
        <v>234</v>
      </c>
      <c r="D116" s="37">
        <f>VLOOKUP(C116,[1]Sheet1!$B:$D,3,0)</f>
        <v>2</v>
      </c>
      <c r="E116" s="37">
        <f>VLOOKUP(C116,[1]Sheet1!$B:$F,5,0)</f>
        <v>100</v>
      </c>
      <c r="F116" s="37">
        <f>VLOOKUP(C116,[1]Sheet1!$B:$H,7,0)</f>
        <v>103</v>
      </c>
      <c r="G116" s="37">
        <f>VLOOKUP(C116,[1]Sheet1!$B:$J,9,0)</f>
        <v>0</v>
      </c>
      <c r="H116" s="37">
        <f>VLOOKUP(C116,[1]Sheet1!$B:$L,11,0)</f>
        <v>0</v>
      </c>
      <c r="I116" s="37">
        <f>VLOOKUP(C116,[1]Sheet1!$B:$N,13,0)</f>
        <v>0</v>
      </c>
      <c r="J116" s="54">
        <f t="shared" si="4"/>
        <v>205</v>
      </c>
      <c r="K116" s="54">
        <v>2</v>
      </c>
      <c r="L116" s="51">
        <v>17687.5</v>
      </c>
      <c r="M116" s="51">
        <v>17687.5</v>
      </c>
      <c r="N116" s="52">
        <v>2050202</v>
      </c>
      <c r="O116" s="52">
        <v>30305</v>
      </c>
    </row>
    <row r="117" s="20" customFormat="1" ht="18" customHeight="1" spans="1:15">
      <c r="A117" s="36">
        <v>109</v>
      </c>
      <c r="B117" s="36" t="s">
        <v>235</v>
      </c>
      <c r="C117" s="36" t="s">
        <v>236</v>
      </c>
      <c r="D117" s="37">
        <f>VLOOKUP(C117,[1]Sheet1!$B:$D,3,0)</f>
        <v>0</v>
      </c>
      <c r="E117" s="37">
        <f>VLOOKUP(C117,[1]Sheet1!$B:$F,5,0)</f>
        <v>8</v>
      </c>
      <c r="F117" s="37">
        <v>5</v>
      </c>
      <c r="G117" s="37">
        <f>VLOOKUP(C117,[1]Sheet1!$B:$J,9,0)</f>
        <v>0</v>
      </c>
      <c r="H117" s="37">
        <f>VLOOKUP(C117,[1]Sheet1!$B:$L,11,0)</f>
        <v>0</v>
      </c>
      <c r="I117" s="37">
        <f>VLOOKUP(C117,[1]Sheet1!$B:$N,13,0)</f>
        <v>0</v>
      </c>
      <c r="J117" s="54">
        <f t="shared" si="4"/>
        <v>13</v>
      </c>
      <c r="K117" s="54">
        <v>0</v>
      </c>
      <c r="L117" s="51">
        <v>900</v>
      </c>
      <c r="M117" s="51">
        <v>1462.5</v>
      </c>
      <c r="N117" s="52">
        <v>2050202</v>
      </c>
      <c r="O117" s="52">
        <v>30305</v>
      </c>
    </row>
    <row r="118" s="20" customFormat="1" ht="18" customHeight="1" spans="1:15">
      <c r="A118" s="36">
        <v>110</v>
      </c>
      <c r="B118" s="36" t="s">
        <v>237</v>
      </c>
      <c r="C118" s="36" t="s">
        <v>238</v>
      </c>
      <c r="D118" s="37">
        <f>VLOOKUP(C118,[1]Sheet1!$B:$D,3,0)</f>
        <v>18</v>
      </c>
      <c r="E118" s="37">
        <f>VLOOKUP(C118,[1]Sheet1!$B:$F,5,0)</f>
        <v>98</v>
      </c>
      <c r="F118" s="37">
        <f>VLOOKUP(C118,[1]Sheet1!$B:$H,7,0)</f>
        <v>87</v>
      </c>
      <c r="G118" s="37">
        <f>VLOOKUP(C118,[1]Sheet1!$B:$J,9,0)</f>
        <v>0</v>
      </c>
      <c r="H118" s="37">
        <f>VLOOKUP(C118,[1]Sheet1!$B:$L,11,0)</f>
        <v>0</v>
      </c>
      <c r="I118" s="37">
        <f>VLOOKUP(C118,[1]Sheet1!$B:$N,13,0)</f>
        <v>0</v>
      </c>
      <c r="J118" s="54">
        <f t="shared" si="4"/>
        <v>203</v>
      </c>
      <c r="K118" s="54">
        <v>6</v>
      </c>
      <c r="L118" s="51">
        <v>17962.5</v>
      </c>
      <c r="M118" s="51">
        <v>17962.5</v>
      </c>
      <c r="N118" s="52">
        <v>2050202</v>
      </c>
      <c r="O118" s="52">
        <v>30305</v>
      </c>
    </row>
    <row r="119" s="20" customFormat="1" ht="18" customHeight="1" spans="1:15">
      <c r="A119" s="36">
        <v>111</v>
      </c>
      <c r="B119" s="36" t="s">
        <v>239</v>
      </c>
      <c r="C119" s="36" t="s">
        <v>240</v>
      </c>
      <c r="D119" s="37">
        <f>VLOOKUP(C119,[1]Sheet1!$B:$D,3,0)</f>
        <v>42</v>
      </c>
      <c r="E119" s="37">
        <f>VLOOKUP(C119,[1]Sheet1!$B:$F,5,0)</f>
        <v>12</v>
      </c>
      <c r="F119" s="37">
        <v>8</v>
      </c>
      <c r="G119" s="37">
        <f>VLOOKUP(C119,[1]Sheet1!$B:$J,9,0)</f>
        <v>0</v>
      </c>
      <c r="H119" s="37">
        <f>VLOOKUP(C119,[1]Sheet1!$B:$L,11,0)</f>
        <v>0</v>
      </c>
      <c r="I119" s="37">
        <f>VLOOKUP(C119,[1]Sheet1!$B:$N,13,0)</f>
        <v>0</v>
      </c>
      <c r="J119" s="54">
        <f t="shared" si="4"/>
        <v>62</v>
      </c>
      <c r="K119" s="54">
        <v>0</v>
      </c>
      <c r="L119" s="51">
        <v>6975</v>
      </c>
      <c r="M119" s="51">
        <f>L119+625</f>
        <v>7600</v>
      </c>
      <c r="N119" s="52">
        <v>2050202</v>
      </c>
      <c r="O119" s="52">
        <v>30305</v>
      </c>
    </row>
    <row r="120" s="20" customFormat="1" ht="18" customHeight="1" spans="1:15">
      <c r="A120" s="36">
        <v>112</v>
      </c>
      <c r="B120" s="36" t="s">
        <v>241</v>
      </c>
      <c r="C120" s="36" t="s">
        <v>242</v>
      </c>
      <c r="D120" s="37">
        <f>VLOOKUP(C120,[1]Sheet1!$B:$D,3,0)</f>
        <v>45</v>
      </c>
      <c r="E120" s="37">
        <f>VLOOKUP(C120,[1]Sheet1!$B:$F,5,0)</f>
        <v>4</v>
      </c>
      <c r="F120" s="37">
        <f>VLOOKUP(C120,[1]Sheet1!$B:$H,7,0)</f>
        <v>3</v>
      </c>
      <c r="G120" s="37">
        <f>VLOOKUP(C120,[1]Sheet1!$B:$J,9,0)</f>
        <v>0</v>
      </c>
      <c r="H120" s="37">
        <f>VLOOKUP(C120,[1]Sheet1!$B:$L,11,0)</f>
        <v>0</v>
      </c>
      <c r="I120" s="37">
        <f>VLOOKUP(C120,[1]Sheet1!$B:$N,13,0)</f>
        <v>0</v>
      </c>
      <c r="J120" s="54">
        <f t="shared" si="4"/>
        <v>52</v>
      </c>
      <c r="K120" s="54">
        <v>0</v>
      </c>
      <c r="L120" s="51">
        <v>6262.5</v>
      </c>
      <c r="M120" s="51">
        <v>6262.5</v>
      </c>
      <c r="N120" s="52">
        <v>2050202</v>
      </c>
      <c r="O120" s="52">
        <v>30305</v>
      </c>
    </row>
    <row r="121" s="20" customFormat="1" ht="18" customHeight="1" spans="1:15">
      <c r="A121" s="36">
        <v>113</v>
      </c>
      <c r="B121" s="41">
        <v>101478</v>
      </c>
      <c r="C121" s="36" t="s">
        <v>243</v>
      </c>
      <c r="D121" s="37">
        <f>VLOOKUP(C121,[1]Sheet1!$B:$D,3,0)</f>
        <v>3</v>
      </c>
      <c r="E121" s="37">
        <v>44</v>
      </c>
      <c r="F121" s="37">
        <f>VLOOKUP(C121,[1]Sheet1!$B:$H,7,0)</f>
        <v>36</v>
      </c>
      <c r="G121" s="37">
        <f>VLOOKUP(C121,[1]Sheet1!$B:$J,9,0)</f>
        <v>0</v>
      </c>
      <c r="H121" s="37">
        <f>VLOOKUP(C121,[1]Sheet1!$B:$L,11,0)</f>
        <v>0</v>
      </c>
      <c r="I121" s="37">
        <f>VLOOKUP(C121,[1]Sheet1!$B:$N,13,0)</f>
        <v>0</v>
      </c>
      <c r="J121" s="54">
        <f t="shared" si="4"/>
        <v>83</v>
      </c>
      <c r="K121" s="54">
        <v>3</v>
      </c>
      <c r="L121" s="51">
        <v>2250</v>
      </c>
      <c r="M121" s="51">
        <f>L121+600</f>
        <v>2850</v>
      </c>
      <c r="N121" s="52">
        <v>2050202</v>
      </c>
      <c r="O121" s="52">
        <v>30305</v>
      </c>
    </row>
    <row r="122" s="20" customFormat="1" ht="18" customHeight="1" spans="1:15">
      <c r="A122" s="36">
        <v>114</v>
      </c>
      <c r="B122" s="57">
        <v>101479</v>
      </c>
      <c r="C122" s="36" t="s">
        <v>244</v>
      </c>
      <c r="D122" s="37">
        <f>VLOOKUP(C122,[1]Sheet1!$B:$D,3,0)</f>
        <v>0</v>
      </c>
      <c r="E122" s="37">
        <f>VLOOKUP(C122,[1]Sheet1!$B:$F,5,0)</f>
        <v>83</v>
      </c>
      <c r="F122" s="37">
        <f>VLOOKUP(C122,[1]Sheet1!$B:$H,7,0)</f>
        <v>60</v>
      </c>
      <c r="G122" s="37">
        <f>VLOOKUP(C122,[1]Sheet1!$B:$J,9,0)</f>
        <v>0</v>
      </c>
      <c r="H122" s="37">
        <f>VLOOKUP(C122,[1]Sheet1!$B:$L,11,0)</f>
        <v>0</v>
      </c>
      <c r="I122" s="37">
        <f>VLOOKUP(C122,[1]Sheet1!$B:$N,13,0)</f>
        <v>0</v>
      </c>
      <c r="J122" s="54">
        <f t="shared" si="4"/>
        <v>143</v>
      </c>
      <c r="K122" s="54">
        <v>0</v>
      </c>
      <c r="L122" s="51">
        <v>0</v>
      </c>
      <c r="M122" s="51">
        <v>2400</v>
      </c>
      <c r="N122" s="52">
        <v>2050202</v>
      </c>
      <c r="O122" s="52">
        <v>30305</v>
      </c>
    </row>
    <row r="123" s="20" customFormat="1" ht="18" customHeight="1" spans="1:15">
      <c r="A123" s="36">
        <v>115</v>
      </c>
      <c r="B123" s="41">
        <v>101009</v>
      </c>
      <c r="C123" s="36" t="s">
        <v>20</v>
      </c>
      <c r="D123" s="37">
        <v>12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54">
        <f t="shared" si="4"/>
        <v>12</v>
      </c>
      <c r="K123" s="54">
        <v>0</v>
      </c>
      <c r="L123" s="51">
        <v>1500</v>
      </c>
      <c r="M123" s="51">
        <v>0</v>
      </c>
      <c r="N123" s="52">
        <v>2050203</v>
      </c>
      <c r="O123" s="52">
        <v>30305</v>
      </c>
    </row>
    <row r="124" s="20" customFormat="1" ht="18" customHeight="1" spans="1:15">
      <c r="A124" s="41"/>
      <c r="B124" s="41"/>
      <c r="C124" s="36" t="s">
        <v>245</v>
      </c>
      <c r="D124" s="37">
        <f>VLOOKUP(C124,[1]Sheet1!$B:$D,3,0)</f>
        <v>12</v>
      </c>
      <c r="E124" s="37">
        <f>VLOOKUP(C124,[1]Sheet1!$B:$F,5,0)</f>
        <v>0</v>
      </c>
      <c r="F124" s="37">
        <f>VLOOKUP(C124,[1]Sheet1!$B:$H,7,0)</f>
        <v>0</v>
      </c>
      <c r="G124" s="37">
        <f>VLOOKUP(C124,[1]Sheet1!$B:$J,9,0)</f>
        <v>0</v>
      </c>
      <c r="H124" s="37">
        <f>VLOOKUP(C124,[1]Sheet1!$B:$L,11,0)</f>
        <v>0</v>
      </c>
      <c r="I124" s="37">
        <f>VLOOKUP(C124,[1]Sheet1!$B:$N,13,0)</f>
        <v>0</v>
      </c>
      <c r="J124" s="54">
        <f t="shared" si="4"/>
        <v>12</v>
      </c>
      <c r="K124" s="54">
        <v>0</v>
      </c>
      <c r="L124" s="51">
        <v>1500</v>
      </c>
      <c r="M124" s="51">
        <v>0</v>
      </c>
      <c r="N124" s="58"/>
      <c r="O124" s="58"/>
    </row>
  </sheetData>
  <mergeCells count="15">
    <mergeCell ref="A1:B1"/>
    <mergeCell ref="A2:O2"/>
    <mergeCell ref="A3:O3"/>
    <mergeCell ref="D4:K4"/>
    <mergeCell ref="D5:F5"/>
    <mergeCell ref="G5:I5"/>
    <mergeCell ref="D8:L8"/>
    <mergeCell ref="A4:A6"/>
    <mergeCell ref="B4:B6"/>
    <mergeCell ref="C4:C6"/>
    <mergeCell ref="J5:J6"/>
    <mergeCell ref="K5:K6"/>
    <mergeCell ref="N4:N6"/>
    <mergeCell ref="O4:O6"/>
    <mergeCell ref="L4:M5"/>
  </mergeCells>
  <dataValidations count="1">
    <dataValidation allowBlank="1" showInputMessage="1" showErrorMessage="1" sqref="C42"/>
  </dataValidations>
  <pageMargins left="0.118055555555556" right="0.0388888888888889" top="0.629166666666667" bottom="0.471527777777778" header="0.5" footer="0.235416666666667"/>
  <pageSetup paperSize="9" orientation="portrait"/>
  <headerFooter>
    <oddFooter>&amp;C第 &amp;P 页，共 &amp;N 页</oddFooter>
  </headerFooter>
  <ignoredErrors>
    <ignoredError sqref="K7:L7" formulaRange="1"/>
    <ignoredError sqref="M107 M11:M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1"/>
  <sheetViews>
    <sheetView tabSelected="1" workbookViewId="0">
      <selection activeCell="A3" sqref="A3"/>
    </sheetView>
  </sheetViews>
  <sheetFormatPr defaultColWidth="9" defaultRowHeight="30.95" customHeight="1"/>
  <cols>
    <col min="1" max="1" width="13.6287878787879" style="1" customWidth="1"/>
    <col min="2" max="2" width="14.8787878787879" style="1" customWidth="1"/>
    <col min="3" max="3" width="14.1287878787879" style="1" customWidth="1"/>
    <col min="4" max="4" width="13.6287878787879" style="1" customWidth="1"/>
    <col min="5" max="6" width="7.87878787878788" style="1" customWidth="1"/>
    <col min="7" max="7" width="9.5" style="1" customWidth="1"/>
    <col min="8" max="8" width="7.87878787878788" style="1" customWidth="1"/>
    <col min="9" max="9" width="7.37878787878788" style="1" customWidth="1"/>
    <col min="10" max="10" width="10.75" style="1" customWidth="1"/>
    <col min="11" max="11" width="6.62878787878788" style="1" customWidth="1"/>
    <col min="12" max="12" width="5.25" style="1" customWidth="1"/>
    <col min="13" max="16383" width="9" style="1"/>
    <col min="16384" max="16384" width="9" style="3"/>
  </cols>
  <sheetData>
    <row r="1" s="1" customFormat="1" ht="30" customHeight="1" spans="1:16384">
      <c r="A1" s="4" t="s">
        <v>246</v>
      </c>
      <c r="XFD1" s="3"/>
    </row>
    <row r="2" s="1" customFormat="1" ht="30" customHeight="1" spans="1:12">
      <c r="A2" s="5" t="s">
        <v>247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customHeight="1" spans="1:12">
      <c r="A3" s="6" t="s">
        <v>248</v>
      </c>
      <c r="B3" s="7" t="s">
        <v>249</v>
      </c>
      <c r="C3" s="7"/>
      <c r="D3" s="6" t="s">
        <v>250</v>
      </c>
      <c r="E3" s="8" t="s">
        <v>251</v>
      </c>
      <c r="F3" s="8"/>
      <c r="G3" s="8"/>
      <c r="H3" s="6" t="s">
        <v>252</v>
      </c>
      <c r="I3" s="6"/>
      <c r="J3" s="7"/>
      <c r="K3" s="7"/>
      <c r="L3" s="7"/>
    </row>
    <row r="4" s="1" customFormat="1" customHeight="1" spans="1:12">
      <c r="A4" s="6" t="s">
        <v>253</v>
      </c>
      <c r="B4" s="7" t="s">
        <v>249</v>
      </c>
      <c r="C4" s="7"/>
      <c r="D4" s="6" t="s">
        <v>254</v>
      </c>
      <c r="E4" s="6" t="s">
        <v>255</v>
      </c>
      <c r="F4" s="6"/>
      <c r="G4" s="6"/>
      <c r="H4" s="6" t="s">
        <v>256</v>
      </c>
      <c r="I4" s="6"/>
      <c r="J4" s="16">
        <v>444</v>
      </c>
      <c r="K4" s="16"/>
      <c r="L4" s="6" t="s">
        <v>257</v>
      </c>
    </row>
    <row r="5" s="1" customFormat="1" ht="26" customHeight="1" spans="1:12">
      <c r="A5" s="6" t="s">
        <v>258</v>
      </c>
      <c r="B5" s="9">
        <v>10</v>
      </c>
      <c r="C5" s="9"/>
      <c r="D5" s="6" t="s">
        <v>259</v>
      </c>
      <c r="E5" s="6">
        <v>13594706973</v>
      </c>
      <c r="F5" s="6"/>
      <c r="G5" s="6"/>
      <c r="H5" s="6" t="s">
        <v>260</v>
      </c>
      <c r="I5" s="6"/>
      <c r="J5" s="6"/>
      <c r="K5" s="16">
        <v>444</v>
      </c>
      <c r="L5" s="6" t="s">
        <v>257</v>
      </c>
    </row>
    <row r="6" s="2" customFormat="1" ht="23" customHeight="1" spans="1:12">
      <c r="A6" s="6" t="s">
        <v>261</v>
      </c>
      <c r="B6" s="7" t="s">
        <v>262</v>
      </c>
      <c r="C6" s="7"/>
      <c r="D6" s="7"/>
      <c r="E6" s="7"/>
      <c r="F6" s="7"/>
      <c r="G6" s="7"/>
      <c r="H6" s="6" t="s">
        <v>263</v>
      </c>
      <c r="I6" s="6"/>
      <c r="J6" s="6"/>
      <c r="K6" s="16"/>
      <c r="L6" s="6" t="s">
        <v>257</v>
      </c>
    </row>
    <row r="7" s="1" customFormat="1" ht="23" customHeight="1" spans="1:12">
      <c r="A7" s="6"/>
      <c r="B7" s="7"/>
      <c r="C7" s="7"/>
      <c r="D7" s="7"/>
      <c r="E7" s="7"/>
      <c r="F7" s="7"/>
      <c r="G7" s="7"/>
      <c r="H7" s="6" t="s">
        <v>264</v>
      </c>
      <c r="I7" s="6"/>
      <c r="J7" s="6"/>
      <c r="K7" s="16"/>
      <c r="L7" s="6" t="s">
        <v>257</v>
      </c>
    </row>
    <row r="8" s="1" customFormat="1" ht="23" customHeight="1" spans="1:12">
      <c r="A8" s="6"/>
      <c r="B8" s="7"/>
      <c r="C8" s="7"/>
      <c r="D8" s="7"/>
      <c r="E8" s="7"/>
      <c r="F8" s="7"/>
      <c r="G8" s="7"/>
      <c r="H8" s="6" t="s">
        <v>265</v>
      </c>
      <c r="I8" s="6"/>
      <c r="J8" s="6"/>
      <c r="K8" s="16"/>
      <c r="L8" s="6" t="s">
        <v>257</v>
      </c>
    </row>
    <row r="9" s="1" customFormat="1" ht="23" customHeight="1" spans="1:12">
      <c r="A9" s="6"/>
      <c r="B9" s="7"/>
      <c r="C9" s="7"/>
      <c r="D9" s="7"/>
      <c r="E9" s="7"/>
      <c r="F9" s="7"/>
      <c r="G9" s="7"/>
      <c r="H9" s="6" t="s">
        <v>266</v>
      </c>
      <c r="I9" s="6"/>
      <c r="J9" s="6"/>
      <c r="K9" s="16"/>
      <c r="L9" s="6" t="s">
        <v>257</v>
      </c>
    </row>
    <row r="10" s="1" customFormat="1" customHeight="1" spans="1:12">
      <c r="A10" s="10" t="s">
        <v>267</v>
      </c>
      <c r="B10" s="10" t="s">
        <v>268</v>
      </c>
      <c r="C10" s="10" t="s">
        <v>269</v>
      </c>
      <c r="D10" s="10"/>
      <c r="E10" s="10" t="s">
        <v>270</v>
      </c>
      <c r="F10" s="10" t="s">
        <v>271</v>
      </c>
      <c r="G10" s="10" t="s">
        <v>272</v>
      </c>
      <c r="H10" s="10" t="s">
        <v>273</v>
      </c>
      <c r="I10" s="10" t="s">
        <v>274</v>
      </c>
      <c r="J10" s="10" t="s">
        <v>275</v>
      </c>
      <c r="K10" s="10" t="s">
        <v>276</v>
      </c>
      <c r="L10" s="10"/>
    </row>
    <row r="11" s="1" customFormat="1" customHeight="1" spans="1:12">
      <c r="A11" s="11" t="s">
        <v>277</v>
      </c>
      <c r="B11" s="11" t="s">
        <v>278</v>
      </c>
      <c r="C11" s="6" t="s">
        <v>279</v>
      </c>
      <c r="D11" s="6"/>
      <c r="E11" s="11" t="s">
        <v>280</v>
      </c>
      <c r="F11" s="11">
        <v>22929</v>
      </c>
      <c r="G11" s="11">
        <v>22929</v>
      </c>
      <c r="H11" s="11" t="s">
        <v>281</v>
      </c>
      <c r="I11" s="11">
        <v>10</v>
      </c>
      <c r="J11" s="11">
        <v>10</v>
      </c>
      <c r="K11" s="17"/>
      <c r="L11" s="17"/>
    </row>
    <row r="12" s="1" customFormat="1" customHeight="1" spans="1:12">
      <c r="A12" s="11"/>
      <c r="B12" s="11" t="s">
        <v>282</v>
      </c>
      <c r="C12" s="6" t="s">
        <v>283</v>
      </c>
      <c r="D12" s="6"/>
      <c r="E12" s="11" t="s">
        <v>280</v>
      </c>
      <c r="F12" s="11">
        <v>7670</v>
      </c>
      <c r="G12" s="11">
        <v>7670</v>
      </c>
      <c r="H12" s="11" t="s">
        <v>281</v>
      </c>
      <c r="I12" s="11">
        <v>15</v>
      </c>
      <c r="J12" s="11">
        <v>15</v>
      </c>
      <c r="K12" s="17"/>
      <c r="L12" s="17"/>
    </row>
    <row r="13" s="1" customFormat="1" customHeight="1" spans="1:12">
      <c r="A13" s="11"/>
      <c r="B13" s="11" t="s">
        <v>284</v>
      </c>
      <c r="C13" s="6" t="s">
        <v>285</v>
      </c>
      <c r="D13" s="6"/>
      <c r="E13" s="11" t="s">
        <v>286</v>
      </c>
      <c r="F13" s="11">
        <v>100</v>
      </c>
      <c r="G13" s="11">
        <v>100</v>
      </c>
      <c r="H13" s="11" t="s">
        <v>287</v>
      </c>
      <c r="I13" s="11">
        <v>10</v>
      </c>
      <c r="J13" s="11">
        <v>10</v>
      </c>
      <c r="K13" s="17"/>
      <c r="L13" s="17"/>
    </row>
    <row r="14" s="1" customFormat="1" customHeight="1" spans="1:12">
      <c r="A14" s="11" t="s">
        <v>288</v>
      </c>
      <c r="B14" s="11" t="s">
        <v>289</v>
      </c>
      <c r="C14" s="6" t="s">
        <v>290</v>
      </c>
      <c r="D14" s="6"/>
      <c r="E14" s="11" t="s">
        <v>291</v>
      </c>
      <c r="F14" s="12">
        <v>1500</v>
      </c>
      <c r="G14" s="12">
        <v>1500</v>
      </c>
      <c r="H14" s="11" t="s">
        <v>292</v>
      </c>
      <c r="I14" s="11">
        <v>15</v>
      </c>
      <c r="J14" s="11">
        <v>15</v>
      </c>
      <c r="K14" s="17"/>
      <c r="L14" s="17"/>
    </row>
    <row r="15" s="1" customFormat="1" customHeight="1" spans="1:12">
      <c r="A15" s="11"/>
      <c r="B15" s="11" t="s">
        <v>293</v>
      </c>
      <c r="C15" s="6" t="s">
        <v>294</v>
      </c>
      <c r="D15" s="6"/>
      <c r="E15" s="11" t="s">
        <v>286</v>
      </c>
      <c r="F15" s="11">
        <v>100</v>
      </c>
      <c r="G15" s="11">
        <v>100</v>
      </c>
      <c r="H15" s="11" t="s">
        <v>287</v>
      </c>
      <c r="I15" s="11">
        <v>10</v>
      </c>
      <c r="J15" s="11">
        <v>10</v>
      </c>
      <c r="K15" s="17"/>
      <c r="L15" s="17"/>
    </row>
    <row r="16" s="1" customFormat="1" customHeight="1" spans="1:12">
      <c r="A16" s="11" t="s">
        <v>295</v>
      </c>
      <c r="B16" s="11" t="s">
        <v>296</v>
      </c>
      <c r="C16" s="13" t="s">
        <v>297</v>
      </c>
      <c r="D16" s="14"/>
      <c r="E16" s="11" t="s">
        <v>286</v>
      </c>
      <c r="F16" s="11">
        <v>100</v>
      </c>
      <c r="G16" s="11">
        <v>100</v>
      </c>
      <c r="H16" s="11" t="s">
        <v>287</v>
      </c>
      <c r="I16" s="11">
        <v>10</v>
      </c>
      <c r="J16" s="11">
        <v>10</v>
      </c>
      <c r="K16" s="18"/>
      <c r="L16" s="19"/>
    </row>
    <row r="17" s="1" customFormat="1" customHeight="1" spans="1:12">
      <c r="A17" s="11"/>
      <c r="B17" s="11" t="s">
        <v>298</v>
      </c>
      <c r="C17" s="6" t="s">
        <v>294</v>
      </c>
      <c r="D17" s="6"/>
      <c r="E17" s="11" t="s">
        <v>286</v>
      </c>
      <c r="F17" s="11">
        <v>100</v>
      </c>
      <c r="G17" s="11">
        <v>100</v>
      </c>
      <c r="H17" s="11" t="s">
        <v>287</v>
      </c>
      <c r="I17" s="11">
        <v>10</v>
      </c>
      <c r="J17" s="11">
        <v>10</v>
      </c>
      <c r="K17" s="17"/>
      <c r="L17" s="17"/>
    </row>
    <row r="18" s="1" customFormat="1" customHeight="1" spans="1:12">
      <c r="A18" s="11" t="s">
        <v>299</v>
      </c>
      <c r="B18" s="11" t="s">
        <v>299</v>
      </c>
      <c r="C18" s="6" t="s">
        <v>300</v>
      </c>
      <c r="D18" s="6"/>
      <c r="E18" s="11" t="s">
        <v>280</v>
      </c>
      <c r="F18" s="11">
        <v>95</v>
      </c>
      <c r="G18" s="11">
        <v>95</v>
      </c>
      <c r="H18" s="11" t="s">
        <v>287</v>
      </c>
      <c r="I18" s="11">
        <v>10</v>
      </c>
      <c r="J18" s="11">
        <v>10</v>
      </c>
      <c r="K18" s="17"/>
      <c r="L18" s="17"/>
    </row>
    <row r="19" s="1" customFormat="1" customHeight="1" spans="2:6">
      <c r="B19" s="2"/>
      <c r="C19" s="2"/>
      <c r="D19" s="2"/>
      <c r="F19" s="2"/>
    </row>
    <row r="20" s="1" customFormat="1" customHeight="1" spans="2:6">
      <c r="B20" s="2"/>
      <c r="C20" s="2"/>
      <c r="D20" s="2"/>
      <c r="F20" s="2"/>
    </row>
    <row r="21" s="1" customFormat="1" customHeight="1" spans="2:6">
      <c r="B21" s="2"/>
      <c r="C21" s="2"/>
      <c r="D21" s="2"/>
      <c r="F21" s="2"/>
    </row>
    <row r="22" s="1" customFormat="1" customHeight="1" spans="2:6">
      <c r="B22" s="15"/>
      <c r="C22" s="15"/>
      <c r="D22" s="15"/>
      <c r="F22" s="15"/>
    </row>
    <row r="23" s="1" customFormat="1" customHeight="1" spans="2:6">
      <c r="B23" s="2"/>
      <c r="C23" s="2"/>
      <c r="D23" s="2"/>
      <c r="F23" s="2"/>
    </row>
    <row r="24" s="1" customFormat="1" customHeight="1" spans="2:6">
      <c r="B24" s="2"/>
      <c r="C24" s="2"/>
      <c r="D24" s="2"/>
      <c r="F24" s="2"/>
    </row>
    <row r="25" s="1" customFormat="1" customHeight="1" spans="2:6">
      <c r="B25" s="2"/>
      <c r="C25" s="2"/>
      <c r="D25" s="2"/>
      <c r="F25" s="2"/>
    </row>
    <row r="26" s="1" customFormat="1" customHeight="1" spans="2:6">
      <c r="B26" s="2"/>
      <c r="C26" s="2"/>
      <c r="D26" s="2"/>
      <c r="F26" s="2"/>
    </row>
    <row r="27" s="1" customFormat="1" customHeight="1" spans="2:6">
      <c r="B27" s="2"/>
      <c r="C27" s="2"/>
      <c r="D27" s="2"/>
      <c r="F27" s="2"/>
    </row>
    <row r="28" s="1" customFormat="1" customHeight="1" spans="2:6">
      <c r="B28" s="2"/>
      <c r="C28" s="2"/>
      <c r="D28" s="2"/>
      <c r="F28" s="2"/>
    </row>
    <row r="29" s="1" customFormat="1" customHeight="1" spans="2:6">
      <c r="B29" s="2"/>
      <c r="C29" s="2"/>
      <c r="D29" s="2"/>
      <c r="F29" s="2"/>
    </row>
    <row r="30" s="1" customFormat="1" customHeight="1" spans="2:6">
      <c r="B30" s="2"/>
      <c r="C30" s="2"/>
      <c r="D30" s="2"/>
      <c r="F30" s="2"/>
    </row>
    <row r="31" s="1" customFormat="1" customHeight="1" spans="2:6">
      <c r="B31" s="2"/>
      <c r="C31" s="2"/>
      <c r="D31" s="2"/>
      <c r="F31" s="2"/>
    </row>
    <row r="32" s="1" customFormat="1" customHeight="1" spans="2:6">
      <c r="B32" s="2"/>
      <c r="C32" s="2"/>
      <c r="D32" s="2"/>
      <c r="F32" s="2"/>
    </row>
    <row r="33" s="1" customFormat="1" customHeight="1" spans="2:6">
      <c r="B33" s="2"/>
      <c r="C33" s="2"/>
      <c r="D33" s="2"/>
      <c r="F33" s="2"/>
    </row>
    <row r="34" s="1" customFormat="1" customHeight="1" spans="2:6">
      <c r="B34" s="2"/>
      <c r="C34" s="2"/>
      <c r="D34" s="2"/>
      <c r="F34" s="2"/>
    </row>
    <row r="35" s="1" customFormat="1" customHeight="1" spans="2:6">
      <c r="B35" s="2"/>
      <c r="C35" s="2"/>
      <c r="D35" s="2"/>
      <c r="F35" s="2"/>
    </row>
    <row r="36" s="1" customFormat="1" customHeight="1" spans="2:6">
      <c r="B36" s="2"/>
      <c r="C36" s="2"/>
      <c r="D36" s="2"/>
      <c r="F36" s="2"/>
    </row>
    <row r="37" s="1" customFormat="1" customHeight="1" spans="2:6">
      <c r="B37" s="2"/>
      <c r="C37" s="2"/>
      <c r="D37" s="2"/>
      <c r="F37" s="2"/>
    </row>
    <row r="38" s="1" customFormat="1" customHeight="1" spans="2:6">
      <c r="B38" s="2"/>
      <c r="C38" s="2"/>
      <c r="D38" s="2"/>
      <c r="F38" s="2"/>
    </row>
    <row r="39" s="1" customFormat="1" customHeight="1" spans="2:6">
      <c r="B39" s="2"/>
      <c r="C39" s="2"/>
      <c r="D39" s="2"/>
      <c r="F39" s="2"/>
    </row>
    <row r="40" s="1" customFormat="1" customHeight="1" spans="2:6">
      <c r="B40" s="2"/>
      <c r="C40" s="2"/>
      <c r="D40" s="2"/>
      <c r="F40" s="2"/>
    </row>
    <row r="41" s="1" customFormat="1" customHeight="1" spans="2:6">
      <c r="B41" s="2"/>
      <c r="C41" s="2"/>
      <c r="D41" s="2"/>
      <c r="F41" s="2"/>
    </row>
    <row r="42" s="1" customFormat="1" customHeight="1" spans="2:6">
      <c r="B42" s="2"/>
      <c r="C42" s="2"/>
      <c r="D42" s="2"/>
      <c r="F42" s="2"/>
    </row>
    <row r="43" s="1" customFormat="1" customHeight="1" spans="2:6">
      <c r="B43" s="2"/>
      <c r="C43" s="2"/>
      <c r="D43" s="2"/>
      <c r="F43" s="2"/>
    </row>
    <row r="44" s="1" customFormat="1" customHeight="1" spans="2:6">
      <c r="B44" s="2"/>
      <c r="C44" s="2"/>
      <c r="D44" s="2"/>
      <c r="F44" s="2"/>
    </row>
    <row r="45" s="1" customFormat="1" customHeight="1" spans="2:6">
      <c r="B45" s="2"/>
      <c r="C45" s="2"/>
      <c r="D45" s="2"/>
      <c r="F45" s="2"/>
    </row>
    <row r="46" s="1" customFormat="1" customHeight="1" spans="2:6">
      <c r="B46" s="2"/>
      <c r="C46" s="2"/>
      <c r="D46" s="2"/>
      <c r="F46" s="2"/>
    </row>
    <row r="47" s="1" customFormat="1" customHeight="1" spans="2:6">
      <c r="B47" s="2"/>
      <c r="C47" s="2"/>
      <c r="D47" s="2"/>
      <c r="F47" s="2"/>
    </row>
    <row r="48" s="1" customFormat="1" customHeight="1" spans="2:6">
      <c r="B48" s="2"/>
      <c r="C48" s="2"/>
      <c r="D48" s="2"/>
      <c r="F48" s="2"/>
    </row>
    <row r="49" s="1" customFormat="1" customHeight="1" spans="2:6">
      <c r="B49" s="2"/>
      <c r="C49" s="2"/>
      <c r="D49" s="2"/>
      <c r="F49" s="2"/>
    </row>
    <row r="50" s="1" customFormat="1" customHeight="1" spans="2:6">
      <c r="B50" s="2"/>
      <c r="C50" s="2"/>
      <c r="D50" s="2"/>
      <c r="F50" s="2"/>
    </row>
    <row r="51" s="1" customFormat="1" customHeight="1" spans="2:6">
      <c r="B51" s="2"/>
      <c r="C51" s="2"/>
      <c r="D51" s="2"/>
      <c r="F51" s="2"/>
    </row>
    <row r="52" s="1" customFormat="1" customHeight="1" spans="2:6">
      <c r="B52" s="2"/>
      <c r="C52" s="2"/>
      <c r="D52" s="2"/>
      <c r="F52" s="2"/>
    </row>
    <row r="53" s="1" customFormat="1" customHeight="1" spans="2:6">
      <c r="B53" s="2"/>
      <c r="C53" s="2"/>
      <c r="D53" s="2"/>
      <c r="F53" s="2"/>
    </row>
    <row r="54" s="1" customFormat="1" customHeight="1" spans="2:6">
      <c r="B54" s="2"/>
      <c r="C54" s="2"/>
      <c r="D54" s="2"/>
      <c r="F54" s="2"/>
    </row>
    <row r="55" s="1" customFormat="1" customHeight="1" spans="2:6">
      <c r="B55" s="2"/>
      <c r="C55" s="2"/>
      <c r="D55" s="2"/>
      <c r="F55" s="2"/>
    </row>
    <row r="56" s="1" customFormat="1" customHeight="1" spans="2:6">
      <c r="B56" s="2"/>
      <c r="C56" s="2"/>
      <c r="D56" s="2"/>
      <c r="F56" s="2"/>
    </row>
    <row r="57" s="1" customFormat="1" customHeight="1" spans="2:6">
      <c r="B57" s="2"/>
      <c r="C57" s="2"/>
      <c r="D57" s="2"/>
      <c r="F57" s="2"/>
    </row>
    <row r="58" s="1" customFormat="1" customHeight="1" spans="2:6">
      <c r="B58" s="2"/>
      <c r="C58" s="2"/>
      <c r="D58" s="2"/>
      <c r="F58" s="2"/>
    </row>
    <row r="59" s="1" customFormat="1" customHeight="1" spans="2:6">
      <c r="B59" s="2"/>
      <c r="C59" s="2"/>
      <c r="D59" s="2"/>
      <c r="F59" s="2"/>
    </row>
    <row r="60" s="1" customFormat="1" customHeight="1" spans="2:6">
      <c r="B60" s="2"/>
      <c r="C60" s="2"/>
      <c r="D60" s="2"/>
      <c r="F60" s="2"/>
    </row>
    <row r="61" s="1" customFormat="1" customHeight="1" spans="2:6">
      <c r="B61" s="2"/>
      <c r="C61" s="2"/>
      <c r="D61" s="2"/>
      <c r="F61" s="2"/>
    </row>
    <row r="62" s="1" customFormat="1" customHeight="1" spans="2:6">
      <c r="B62" s="2"/>
      <c r="C62" s="2"/>
      <c r="D62" s="2"/>
      <c r="F62" s="2"/>
    </row>
    <row r="63" s="1" customFormat="1" customHeight="1" spans="2:6">
      <c r="B63" s="2"/>
      <c r="C63" s="2"/>
      <c r="D63" s="2"/>
      <c r="F63" s="2"/>
    </row>
    <row r="64" s="1" customFormat="1" customHeight="1" spans="2:6">
      <c r="B64" s="2"/>
      <c r="C64" s="2"/>
      <c r="D64" s="2"/>
      <c r="F64" s="2"/>
    </row>
    <row r="65" s="1" customFormat="1" customHeight="1" spans="2:6">
      <c r="B65" s="2"/>
      <c r="C65" s="2"/>
      <c r="D65" s="2"/>
      <c r="F65" s="2"/>
    </row>
    <row r="66" s="1" customFormat="1" customHeight="1" spans="2:6">
      <c r="B66" s="2"/>
      <c r="C66" s="2"/>
      <c r="D66" s="2"/>
      <c r="F66" s="2"/>
    </row>
    <row r="67" s="1" customFormat="1" customHeight="1" spans="2:6">
      <c r="B67" s="2"/>
      <c r="C67" s="2"/>
      <c r="D67" s="2"/>
      <c r="F67" s="2"/>
    </row>
    <row r="68" s="1" customFormat="1" customHeight="1" spans="2:6">
      <c r="B68" s="2"/>
      <c r="C68" s="2"/>
      <c r="D68" s="2"/>
      <c r="F68" s="2"/>
    </row>
    <row r="69" s="1" customFormat="1" customHeight="1" spans="2:6">
      <c r="B69" s="2"/>
      <c r="C69" s="2"/>
      <c r="D69" s="2"/>
      <c r="F69" s="2"/>
    </row>
    <row r="70" s="1" customFormat="1" customHeight="1" spans="2:6">
      <c r="B70" s="2"/>
      <c r="C70" s="2"/>
      <c r="D70" s="2"/>
      <c r="F70" s="2"/>
    </row>
    <row r="71" s="1" customFormat="1" customHeight="1" spans="2:6">
      <c r="B71" s="2"/>
      <c r="C71" s="2"/>
      <c r="D71" s="2"/>
      <c r="F71" s="2"/>
    </row>
    <row r="72" s="1" customFormat="1" customHeight="1" spans="2:6">
      <c r="B72" s="2"/>
      <c r="C72" s="2"/>
      <c r="D72" s="2"/>
      <c r="F72" s="2"/>
    </row>
    <row r="73" s="1" customFormat="1" customHeight="1" spans="2:6">
      <c r="B73" s="2"/>
      <c r="C73" s="2"/>
      <c r="D73" s="2"/>
      <c r="F73" s="2"/>
    </row>
    <row r="74" s="1" customFormat="1" customHeight="1" spans="2:6">
      <c r="B74" s="2"/>
      <c r="C74" s="2"/>
      <c r="D74" s="2"/>
      <c r="F74" s="2"/>
    </row>
    <row r="75" s="1" customFormat="1" customHeight="1" spans="2:6">
      <c r="B75" s="2"/>
      <c r="C75" s="2"/>
      <c r="D75" s="2"/>
      <c r="F75" s="2"/>
    </row>
    <row r="76" s="1" customFormat="1" customHeight="1" spans="2:6">
      <c r="B76" s="2"/>
      <c r="C76" s="2"/>
      <c r="D76" s="2"/>
      <c r="F76" s="2"/>
    </row>
    <row r="77" s="1" customFormat="1" customHeight="1" spans="2:6">
      <c r="B77" s="2"/>
      <c r="C77" s="2"/>
      <c r="D77" s="2"/>
      <c r="F77" s="2"/>
    </row>
    <row r="78" s="1" customFormat="1" customHeight="1" spans="2:6">
      <c r="B78" s="2"/>
      <c r="C78" s="2"/>
      <c r="D78" s="2"/>
      <c r="F78" s="2"/>
    </row>
    <row r="79" s="1" customFormat="1" customHeight="1" spans="2:6">
      <c r="B79" s="2"/>
      <c r="C79" s="2"/>
      <c r="D79" s="2"/>
      <c r="F79" s="2"/>
    </row>
    <row r="80" s="1" customFormat="1" customHeight="1" spans="2:6">
      <c r="B80" s="2"/>
      <c r="C80" s="2"/>
      <c r="D80" s="2"/>
      <c r="F80" s="2"/>
    </row>
    <row r="81" s="1" customFormat="1" customHeight="1" spans="2:6">
      <c r="B81" s="2"/>
      <c r="C81" s="2"/>
      <c r="D81" s="2"/>
      <c r="F81" s="2"/>
    </row>
    <row r="82" s="1" customFormat="1" customHeight="1" spans="2:6">
      <c r="B82" s="2"/>
      <c r="C82" s="2"/>
      <c r="D82" s="2"/>
      <c r="F82" s="2"/>
    </row>
    <row r="83" s="1" customFormat="1" customHeight="1" spans="2:6">
      <c r="B83" s="2"/>
      <c r="C83" s="2"/>
      <c r="D83" s="2"/>
      <c r="F83" s="2"/>
    </row>
    <row r="84" s="1" customFormat="1" customHeight="1" spans="2:6">
      <c r="B84" s="2"/>
      <c r="C84" s="2"/>
      <c r="D84" s="2"/>
      <c r="F84" s="2"/>
    </row>
    <row r="85" s="1" customFormat="1" customHeight="1" spans="2:6">
      <c r="B85" s="2"/>
      <c r="C85" s="2"/>
      <c r="D85" s="2"/>
      <c r="F85" s="2"/>
    </row>
    <row r="86" s="1" customFormat="1" customHeight="1" spans="2:6">
      <c r="B86" s="2"/>
      <c r="C86" s="2"/>
      <c r="D86" s="2"/>
      <c r="F86" s="2"/>
    </row>
    <row r="87" s="1" customFormat="1" customHeight="1" spans="2:6">
      <c r="B87" s="2"/>
      <c r="C87" s="2"/>
      <c r="D87" s="2"/>
      <c r="F87" s="2"/>
    </row>
    <row r="88" s="1" customFormat="1" customHeight="1" spans="2:6">
      <c r="B88" s="2"/>
      <c r="C88" s="2"/>
      <c r="D88" s="2"/>
      <c r="F88" s="2"/>
    </row>
    <row r="89" s="1" customFormat="1" customHeight="1" spans="2:6">
      <c r="B89" s="2"/>
      <c r="C89" s="2"/>
      <c r="D89" s="2"/>
      <c r="F89" s="2"/>
    </row>
    <row r="90" s="1" customFormat="1" customHeight="1" spans="2:6">
      <c r="B90" s="2"/>
      <c r="C90" s="2"/>
      <c r="D90" s="2"/>
      <c r="F90" s="2"/>
    </row>
    <row r="91" s="1" customFormat="1" customHeight="1" spans="2:6">
      <c r="B91" s="2"/>
      <c r="C91" s="2"/>
      <c r="D91" s="2"/>
      <c r="F91" s="2"/>
    </row>
    <row r="92" s="1" customFormat="1" customHeight="1" spans="2:6">
      <c r="B92" s="2"/>
      <c r="C92" s="2"/>
      <c r="D92" s="2"/>
      <c r="F92" s="2"/>
    </row>
    <row r="93" s="1" customFormat="1" customHeight="1" spans="2:6">
      <c r="B93" s="2"/>
      <c r="C93" s="2"/>
      <c r="D93" s="2"/>
      <c r="F93" s="2"/>
    </row>
    <row r="94" s="1" customFormat="1" customHeight="1" spans="2:6">
      <c r="B94" s="2"/>
      <c r="C94" s="2"/>
      <c r="D94" s="2"/>
      <c r="F94" s="2"/>
    </row>
    <row r="95" s="1" customFormat="1" customHeight="1" spans="2:6">
      <c r="B95" s="2"/>
      <c r="C95" s="2"/>
      <c r="D95" s="2"/>
      <c r="F95" s="2"/>
    </row>
    <row r="96" s="1" customFormat="1" customHeight="1" spans="2:6">
      <c r="B96" s="2"/>
      <c r="C96" s="2"/>
      <c r="D96" s="2"/>
      <c r="F96" s="2"/>
    </row>
    <row r="97" s="1" customFormat="1" customHeight="1" spans="2:6">
      <c r="B97" s="2"/>
      <c r="C97" s="2"/>
      <c r="D97" s="2"/>
      <c r="F97" s="2"/>
    </row>
    <row r="98" s="1" customFormat="1" customHeight="1" spans="2:6">
      <c r="B98" s="2"/>
      <c r="C98" s="2"/>
      <c r="D98" s="2"/>
      <c r="F98" s="2"/>
    </row>
    <row r="99" s="1" customFormat="1" customHeight="1" spans="2:6">
      <c r="B99" s="2"/>
      <c r="C99" s="2"/>
      <c r="D99" s="2"/>
      <c r="F99" s="2"/>
    </row>
    <row r="100" s="1" customFormat="1" customHeight="1" spans="2:6">
      <c r="B100" s="2"/>
      <c r="C100" s="2"/>
      <c r="D100" s="2"/>
      <c r="F100" s="2"/>
    </row>
    <row r="101" s="1" customFormat="1" customHeight="1" spans="2:6">
      <c r="B101" s="2"/>
      <c r="C101" s="2"/>
      <c r="D101" s="2"/>
      <c r="F101" s="2"/>
    </row>
    <row r="102" s="1" customFormat="1" customHeight="1" spans="2:6">
      <c r="B102" s="2"/>
      <c r="C102" s="2"/>
      <c r="D102" s="2"/>
      <c r="F102" s="2"/>
    </row>
    <row r="103" s="1" customFormat="1" customHeight="1" spans="2:6">
      <c r="B103" s="2"/>
      <c r="C103" s="2"/>
      <c r="D103" s="2"/>
      <c r="F103" s="2"/>
    </row>
    <row r="104" s="1" customFormat="1" customHeight="1" spans="2:6">
      <c r="B104" s="2"/>
      <c r="C104" s="2"/>
      <c r="D104" s="2"/>
      <c r="F104" s="2"/>
    </row>
    <row r="105" s="1" customFormat="1" customHeight="1" spans="2:6">
      <c r="B105" s="2"/>
      <c r="C105" s="2"/>
      <c r="D105" s="2"/>
      <c r="F105" s="2"/>
    </row>
    <row r="106" s="1" customFormat="1" customHeight="1" spans="2:6">
      <c r="B106" s="2"/>
      <c r="C106" s="2"/>
      <c r="D106" s="2"/>
      <c r="F106" s="2"/>
    </row>
    <row r="107" s="1" customFormat="1" customHeight="1" spans="2:6">
      <c r="B107" s="2"/>
      <c r="C107" s="2"/>
      <c r="D107" s="2"/>
      <c r="F107" s="2"/>
    </row>
    <row r="108" s="1" customFormat="1" customHeight="1" spans="2:6">
      <c r="B108" s="2"/>
      <c r="C108" s="2"/>
      <c r="D108" s="2"/>
      <c r="F108" s="2"/>
    </row>
    <row r="109" s="1" customFormat="1" customHeight="1" spans="2:6">
      <c r="B109" s="2"/>
      <c r="C109" s="2"/>
      <c r="D109" s="2"/>
      <c r="F109" s="2"/>
    </row>
    <row r="110" s="1" customFormat="1" customHeight="1" spans="2:6">
      <c r="B110" s="2"/>
      <c r="C110" s="2"/>
      <c r="D110" s="2"/>
      <c r="F110" s="2"/>
    </row>
    <row r="111" s="1" customFormat="1" customHeight="1" spans="2:6">
      <c r="B111" s="2"/>
      <c r="C111" s="2"/>
      <c r="D111" s="2"/>
      <c r="F111" s="2"/>
    </row>
    <row r="112" s="1" customFormat="1" customHeight="1" spans="2:6">
      <c r="B112" s="2"/>
      <c r="C112" s="2"/>
      <c r="D112" s="2"/>
      <c r="F112" s="2"/>
    </row>
    <row r="113" s="1" customFormat="1" customHeight="1" spans="2:6">
      <c r="B113" s="2"/>
      <c r="C113" s="2"/>
      <c r="D113" s="2"/>
      <c r="F113" s="2"/>
    </row>
    <row r="114" s="1" customFormat="1" customHeight="1" spans="2:6">
      <c r="B114" s="2"/>
      <c r="C114" s="2"/>
      <c r="D114" s="2"/>
      <c r="F114" s="2"/>
    </row>
    <row r="115" s="1" customFormat="1" customHeight="1" spans="2:6">
      <c r="B115" s="2"/>
      <c r="C115" s="2"/>
      <c r="D115" s="2"/>
      <c r="F115" s="2"/>
    </row>
    <row r="116" s="1" customFormat="1" customHeight="1" spans="2:6">
      <c r="B116" s="2"/>
      <c r="C116" s="2"/>
      <c r="D116" s="2"/>
      <c r="F116" s="2"/>
    </row>
    <row r="117" s="1" customFormat="1" customHeight="1" spans="2:6">
      <c r="B117" s="2"/>
      <c r="C117" s="2"/>
      <c r="D117" s="2"/>
      <c r="F117" s="2"/>
    </row>
    <row r="118" s="1" customFormat="1" customHeight="1" spans="2:6">
      <c r="B118" s="2"/>
      <c r="C118" s="2"/>
      <c r="D118" s="2"/>
      <c r="F118" s="2"/>
    </row>
    <row r="119" s="1" customFormat="1" customHeight="1" spans="2:6">
      <c r="B119" s="2"/>
      <c r="C119" s="2"/>
      <c r="D119" s="2"/>
      <c r="F119" s="2"/>
    </row>
    <row r="120" s="1" customFormat="1" customHeight="1" spans="2:16384">
      <c r="B120" s="2"/>
      <c r="C120" s="2"/>
      <c r="D120" s="2"/>
      <c r="F120" s="2"/>
      <c r="XFD120" s="3"/>
    </row>
    <row r="121" s="1" customFormat="1" customHeight="1" spans="2:16384">
      <c r="B121" s="2"/>
      <c r="C121" s="2"/>
      <c r="D121" s="2"/>
      <c r="F121" s="2"/>
      <c r="XFD121" s="3"/>
    </row>
    <row r="122" s="1" customFormat="1" customHeight="1" spans="2:16384">
      <c r="B122" s="2"/>
      <c r="C122" s="2"/>
      <c r="D122" s="2"/>
      <c r="F122" s="2"/>
      <c r="XFD122" s="3"/>
    </row>
    <row r="123" s="1" customFormat="1" customHeight="1" spans="2:16384">
      <c r="B123" s="2"/>
      <c r="C123" s="2"/>
      <c r="D123" s="2"/>
      <c r="F123" s="2"/>
      <c r="XFD123" s="3"/>
    </row>
    <row r="124" s="1" customFormat="1" customHeight="1" spans="2:16384">
      <c r="B124" s="2"/>
      <c r="C124" s="2"/>
      <c r="D124" s="2"/>
      <c r="F124" s="2"/>
      <c r="XFD124" s="3"/>
    </row>
    <row r="125" s="1" customFormat="1" customHeight="1" spans="2:16384">
      <c r="B125" s="2"/>
      <c r="C125" s="2"/>
      <c r="D125" s="2"/>
      <c r="F125" s="2"/>
      <c r="XFD125" s="3"/>
    </row>
    <row r="126" s="1" customFormat="1" customHeight="1" spans="2:16384">
      <c r="B126" s="2"/>
      <c r="C126" s="2"/>
      <c r="D126" s="2"/>
      <c r="F126" s="2"/>
      <c r="XFD126" s="3"/>
    </row>
    <row r="127" s="1" customFormat="1" customHeight="1" spans="2:16384">
      <c r="B127" s="2"/>
      <c r="C127" s="2"/>
      <c r="D127" s="2"/>
      <c r="F127" s="2"/>
      <c r="XFD127" s="3"/>
    </row>
    <row r="128" s="1" customFormat="1" customHeight="1" spans="2:16384">
      <c r="B128" s="2"/>
      <c r="C128" s="2"/>
      <c r="D128" s="2"/>
      <c r="F128" s="2"/>
      <c r="XFD128" s="3"/>
    </row>
    <row r="129" s="1" customFormat="1" customHeight="1" spans="2:16384">
      <c r="B129" s="2"/>
      <c r="C129" s="2"/>
      <c r="D129" s="2"/>
      <c r="F129" s="2"/>
      <c r="XFD129" s="3"/>
    </row>
    <row r="130" s="1" customFormat="1" customHeight="1" spans="2:16384">
      <c r="B130" s="2"/>
      <c r="C130" s="2"/>
      <c r="D130" s="2"/>
      <c r="F130" s="2"/>
      <c r="XFD130" s="3"/>
    </row>
    <row r="131" s="1" customFormat="1" customHeight="1" spans="2:16384">
      <c r="B131" s="2"/>
      <c r="C131" s="2"/>
      <c r="D131" s="2"/>
      <c r="F131" s="2"/>
      <c r="XFD131" s="3"/>
    </row>
    <row r="132" s="1" customFormat="1" customHeight="1" spans="2:16384">
      <c r="B132" s="2"/>
      <c r="C132" s="2"/>
      <c r="D132" s="2"/>
      <c r="F132" s="2"/>
      <c r="XFD132" s="3"/>
    </row>
    <row r="133" s="1" customFormat="1" customHeight="1" spans="2:16384">
      <c r="B133" s="2"/>
      <c r="C133" s="2"/>
      <c r="D133" s="2"/>
      <c r="F133" s="2"/>
      <c r="XFD133" s="3"/>
    </row>
    <row r="134" s="1" customFormat="1" customHeight="1" spans="2:16384">
      <c r="B134" s="2"/>
      <c r="C134" s="2"/>
      <c r="D134" s="2"/>
      <c r="F134" s="2"/>
      <c r="XFD134" s="3"/>
    </row>
    <row r="135" s="1" customFormat="1" customHeight="1" spans="2:16384">
      <c r="B135" s="2"/>
      <c r="C135" s="2"/>
      <c r="D135" s="2"/>
      <c r="F135" s="2"/>
      <c r="XFD135" s="3"/>
    </row>
    <row r="136" s="1" customFormat="1" customHeight="1" spans="2:16384">
      <c r="B136" s="2"/>
      <c r="C136" s="2"/>
      <c r="D136" s="2"/>
      <c r="F136" s="2"/>
      <c r="XFD136" s="3"/>
    </row>
    <row r="137" s="1" customFormat="1" customHeight="1" spans="2:16384">
      <c r="B137" s="2"/>
      <c r="C137" s="2"/>
      <c r="D137" s="2"/>
      <c r="F137" s="2"/>
      <c r="XFD137" s="3"/>
    </row>
    <row r="138" s="1" customFormat="1" customHeight="1" spans="2:16384">
      <c r="B138" s="2"/>
      <c r="C138" s="2"/>
      <c r="D138" s="2"/>
      <c r="F138" s="2"/>
      <c r="XFD138" s="3"/>
    </row>
    <row r="139" s="1" customFormat="1" customHeight="1" spans="2:16384">
      <c r="B139" s="2"/>
      <c r="C139" s="2"/>
      <c r="D139" s="2"/>
      <c r="F139" s="2"/>
      <c r="XFD139" s="3"/>
    </row>
    <row r="140" s="1" customFormat="1" customHeight="1" spans="2:16384">
      <c r="B140" s="2"/>
      <c r="C140" s="2"/>
      <c r="D140" s="2"/>
      <c r="F140" s="2"/>
      <c r="XFD140" s="3"/>
    </row>
    <row r="141" s="1" customFormat="1" customHeight="1" spans="2:16384">
      <c r="B141" s="2"/>
      <c r="C141" s="2"/>
      <c r="D141" s="2"/>
      <c r="F141" s="2"/>
      <c r="XFD141" s="3"/>
    </row>
  </sheetData>
  <sheetProtection formatCells="0" insertHyperlinks="0" autoFilter="0"/>
  <mergeCells count="39">
    <mergeCell ref="A2:L2"/>
    <mergeCell ref="B3:C3"/>
    <mergeCell ref="E3:G3"/>
    <mergeCell ref="H3:I3"/>
    <mergeCell ref="J3:L3"/>
    <mergeCell ref="B4:C4"/>
    <mergeCell ref="E4:G4"/>
    <mergeCell ref="H4:I4"/>
    <mergeCell ref="J4:K4"/>
    <mergeCell ref="B5:C5"/>
    <mergeCell ref="E5:G5"/>
    <mergeCell ref="H5:J5"/>
    <mergeCell ref="H6:J6"/>
    <mergeCell ref="H7:J7"/>
    <mergeCell ref="H8:J8"/>
    <mergeCell ref="H9:J9"/>
    <mergeCell ref="C10:D10"/>
    <mergeCell ref="K10:L10"/>
    <mergeCell ref="C11:D11"/>
    <mergeCell ref="K11:L11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A6:A9"/>
    <mergeCell ref="A11:A13"/>
    <mergeCell ref="A14:A15"/>
    <mergeCell ref="A16:A17"/>
    <mergeCell ref="B6:G9"/>
  </mergeCells>
  <pageMargins left="0.432638888888889" right="0.196527777777778" top="0.354166666666667" bottom="0.313888888888889" header="0.235416666666667" footer="0.15625"/>
  <pageSetup paperSize="9" fitToHeight="0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y��v�&^�NZP�f9e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2024春生活补助补发资金预算6.4</vt:lpstr>
      <vt:lpstr>绩效目标表申报表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2006-09-16T08:00:00Z</dcterms:created>
  <dcterms:modified xsi:type="dcterms:W3CDTF">2024-08-08T01:00:27Z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85C271C74E9C419E8287FE74FBBD35E6</vt:lpwstr>
  </property>
  <property fmtid="{D5CDD505-2E9C-101B-9397-08002B2CF9AE}" pid="3" name="KSOProductBuildVer">
    <vt:lpwstr>2052-11.8.6.8556</vt:lpwstr>
  </property>
  <property fmtid="{D5CDD505-2E9C-101B-9397-08002B2CF9AE}" pid="4" name="KSOReadingLayout">
    <vt:bool>true</vt:bool>
  </property>
</Properties>
</file>