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<sst xmlns="http://schemas.openxmlformats.org/spreadsheetml/2006/main" count="189" uniqueCount="62">
  <si>
    <t>重庆长期护理保险失能评定结论公示</t>
  </si>
  <si>
    <t/>
  </si>
  <si>
    <t>打印日期:</t>
  </si>
  <si>
    <t>2026-06-18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</si>
  <si>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</si>
  <si>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</si>
  <si>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</si>
  <si>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</si>
  <si>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</si>
  <si>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</si>
  <si>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</si>
  <si>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</si>
  <si>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周崇旦</t>
  </si>
  <si>
    <t>男</t>
  </si>
  <si>
    <t>云阳县</t>
  </si>
  <si>
    <t>重度失能II级</t>
  </si>
  <si>
    <t>张芝元</t>
  </si>
  <si>
    <t>重度失能I级</t>
  </si>
  <si>
    <t>汪先地</t>
  </si>
  <si>
    <t>中度失能</t>
  </si>
  <si>
    <t>王本来</t>
  </si>
  <si>
    <t>唐一文</t>
  </si>
  <si>
    <t>张知云</t>
  </si>
  <si>
    <t>女</t>
  </si>
  <si>
    <t>许志琼</t>
  </si>
  <si>
    <t>彭隆美</t>
  </si>
  <si>
    <t>刘贤沛</t>
  </si>
  <si>
    <t>刘兴华</t>
  </si>
  <si>
    <t>胡清周</t>
  </si>
  <si>
    <t>王隆菊</t>
  </si>
  <si>
    <t>重度失能Ⅲ级</t>
  </si>
  <si>
    <t>谭万才</t>
  </si>
  <si>
    <t>李建华</t>
  </si>
  <si>
    <t>梁伦海</t>
  </si>
  <si>
    <t>徐自东</t>
  </si>
  <si>
    <t>何天才</t>
  </si>
  <si>
    <t>田章菊</t>
  </si>
  <si>
    <t>贾吉育</t>
  </si>
  <si>
    <t>陈代香</t>
  </si>
  <si>
    <t>潘吉海</t>
  </si>
  <si>
    <t>魏佐宜</t>
  </si>
  <si>
    <t>廖远清</t>
  </si>
  <si>
    <t>夏国安</t>
  </si>
  <si>
    <t>龙泉</t>
  </si>
  <si>
    <t>温定琼</t>
  </si>
  <si>
    <t>曾乾洪</t>
  </si>
  <si>
    <t>谭家华</t>
  </si>
  <si>
    <t>赵泽东</t>
  </si>
  <si>
    <t>文佑秀</t>
  </si>
  <si>
    <t>陆国祥</t>
  </si>
  <si>
    <t>李祥</t>
  </si>
  <si>
    <t>刘习著</t>
  </si>
  <si>
    <t>黄道琼</t>
  </si>
  <si>
    <t>王登明</t>
  </si>
  <si>
    <t>谭自容</t>
  </si>
  <si>
    <t>罗正英</t>
  </si>
  <si>
    <t>张秀英</t>
  </si>
  <si>
    <t>陈宗发</t>
  </si>
  <si>
    <t>邬厚光</t>
  </si>
  <si>
    <t>李术兰</t>
  </si>
  <si>
    <t>郭瑞华</t>
  </si>
  <si>
    <t>查云安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</si>
</sst>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7" borderId="10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A1" sqref="A1:G1"/>
    </sheetView>
  </sheetViews>
  <sheetFormatPr defaultColWidth="9" defaultRowHeight="13.5" outlineLevelCol="6"/>
  <cols>
    <col min="1" max="1" width="8.54166666666667" customWidth="1"/>
    <col min="2" max="2" width="12.2" customWidth="1"/>
    <col min="3" max="3" width="12.075" customWidth="1"/>
    <col min="4" max="4" width="20.7416666666667" customWidth="1"/>
    <col min="5" max="5" width="14.6416666666667" customWidth="1"/>
    <col min="6" max="6" width="27.6916666666667" customWidth="1"/>
    <col min="7" max="7" width="15.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7" customHeight="1" spans="1:7">
      <c r="A2" s="2" t="str">
        <f>"联系电话:"&amp;"023-55186865"</f>
        <v>联系电话:023-55186865</v>
      </c>
      <c r="B2" s="2"/>
      <c r="C2" s="2"/>
      <c r="D2" s="3" t="s">
        <v>1</v>
      </c>
      <c r="E2" s="3" t="s">
        <v>1</v>
      </c>
      <c r="F2" s="4" t="s">
        <v>2</v>
      </c>
      <c r="G2" s="2" t="s">
        <v>3</v>
      </c>
    </row>
    <row r="3" ht="32" customHeight="1" spans="1:7">
      <c r="A3" s="5" t="s">
        <v>4</v>
      </c>
      <c r="B3" s="5"/>
      <c r="C3" s="5"/>
      <c r="D3" s="5"/>
      <c r="E3" s="5"/>
      <c r="F3" s="5"/>
      <c r="G3" s="5"/>
    </row>
    <row r="4" ht="17" customHeight="1" spans="1:7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ht="17" customHeight="1" spans="1:7">
      <c r="A5" s="6">
        <v>1</v>
      </c>
      <c r="B5" s="6" t="s">
        <v>12</v>
      </c>
      <c r="C5" s="6" t="s">
        <v>13</v>
      </c>
      <c r="D5" s="6" t="str">
        <f>CONCATENATE("5122251936","******","54")</f>
        <v>5122251936******54</v>
      </c>
      <c r="E5" s="6" t="s">
        <v>14</v>
      </c>
      <c r="F5" s="6" t="str">
        <f>CONCATENATE("大雁路512","******")</f>
        <v>大雁路512******</v>
      </c>
      <c r="G5" s="6" t="s">
        <v>15</v>
      </c>
    </row>
    <row r="6" ht="17" customHeight="1" spans="1:7">
      <c r="A6" s="6">
        <v>2</v>
      </c>
      <c r="B6" s="6" t="s">
        <v>16</v>
      </c>
      <c r="C6" s="6" t="s">
        <v>13</v>
      </c>
      <c r="D6" s="6" t="str">
        <f>CONCATENATE("5122251953","******","3X")</f>
        <v>5122251953******3X</v>
      </c>
      <c r="E6" s="6" t="s">
        <v>14</v>
      </c>
      <c r="F6" s="6" t="str">
        <f>CONCATENATE("明德路35号","******")</f>
        <v>明德路35号******</v>
      </c>
      <c r="G6" s="6" t="s">
        <v>17</v>
      </c>
    </row>
    <row r="7" ht="17" customHeight="1" spans="1:7">
      <c r="A7" s="6">
        <v>3</v>
      </c>
      <c r="B7" s="6" t="s">
        <v>18</v>
      </c>
      <c r="C7" s="6" t="s">
        <v>13</v>
      </c>
      <c r="D7" s="6" t="str">
        <f>CONCATENATE("5122251940","******","15")</f>
        <v>5122251940******15</v>
      </c>
      <c r="E7" s="6" t="s">
        <v>14</v>
      </c>
      <c r="F7" s="6" t="str">
        <f>CONCATENATE("凌云路60号","******")</f>
        <v>凌云路60号******</v>
      </c>
      <c r="G7" s="6" t="s">
        <v>19</v>
      </c>
    </row>
    <row r="8" ht="17" customHeight="1" spans="1:7">
      <c r="A8" s="6">
        <v>4</v>
      </c>
      <c r="B8" s="6" t="s">
        <v>20</v>
      </c>
      <c r="C8" s="6" t="s">
        <v>13</v>
      </c>
      <c r="D8" s="6" t="str">
        <f>CONCATENATE("5122251942","******","59")</f>
        <v>5122251942******59</v>
      </c>
      <c r="E8" s="6" t="s">
        <v>14</v>
      </c>
      <c r="F8" s="6" t="str">
        <f>CONCATENATE("望江大道68","******")</f>
        <v>望江大道68******</v>
      </c>
      <c r="G8" s="6" t="s">
        <v>17</v>
      </c>
    </row>
    <row r="9" ht="17" customHeight="1" spans="1:7">
      <c r="A9" s="6">
        <v>5</v>
      </c>
      <c r="B9" s="6" t="s">
        <v>21</v>
      </c>
      <c r="C9" s="6" t="s">
        <v>13</v>
      </c>
      <c r="D9" s="6" t="str">
        <f>CONCATENATE("5122251942","******","14")</f>
        <v>5122251942******14</v>
      </c>
      <c r="E9" s="6" t="s">
        <v>14</v>
      </c>
      <c r="F9" s="6" t="str">
        <f>CONCATENATE("群益路205","******")</f>
        <v>群益路205******</v>
      </c>
      <c r="G9" s="6" t="s">
        <v>17</v>
      </c>
    </row>
    <row r="10" ht="17" customHeight="1" spans="1:7">
      <c r="A10" s="6">
        <v>6</v>
      </c>
      <c r="B10" s="6" t="s">
        <v>22</v>
      </c>
      <c r="C10" s="6" t="s">
        <v>23</v>
      </c>
      <c r="D10" s="6" t="str">
        <f>CONCATENATE("5122251943","******","49")</f>
        <v>5122251943******49</v>
      </c>
      <c r="E10" s="6" t="s">
        <v>14</v>
      </c>
      <c r="F10" s="6" t="str">
        <f>CONCATENATE("爱国路202","******")</f>
        <v>爱国路202******</v>
      </c>
      <c r="G10" s="6" t="s">
        <v>19</v>
      </c>
    </row>
    <row r="11" ht="17" customHeight="1" spans="1:7">
      <c r="A11" s="6">
        <v>7</v>
      </c>
      <c r="B11" s="6" t="s">
        <v>24</v>
      </c>
      <c r="C11" s="6" t="s">
        <v>23</v>
      </c>
      <c r="D11" s="6" t="str">
        <f>CONCATENATE("5122251944","******","48")</f>
        <v>5122251944******48</v>
      </c>
      <c r="E11" s="6" t="s">
        <v>14</v>
      </c>
      <c r="F11" s="6" t="str">
        <f>CONCATENATE("桂花路45号","******")</f>
        <v>桂花路45号******</v>
      </c>
      <c r="G11" s="6" t="s">
        <v>17</v>
      </c>
    </row>
    <row r="12" ht="17" customHeight="1" spans="1:7">
      <c r="A12" s="6">
        <v>8</v>
      </c>
      <c r="B12" s="6" t="s">
        <v>25</v>
      </c>
      <c r="C12" s="6" t="s">
        <v>13</v>
      </c>
      <c r="D12" s="6" t="str">
        <f>CONCATENATE("5122251944","******","31")</f>
        <v>5122251944******31</v>
      </c>
      <c r="E12" s="6" t="s">
        <v>14</v>
      </c>
      <c r="F12" s="6" t="str">
        <f>CONCATENATE("爱国路202","******")</f>
        <v>爱国路202******</v>
      </c>
      <c r="G12" s="6" t="s">
        <v>19</v>
      </c>
    </row>
    <row r="13" ht="17" customHeight="1" spans="1:7">
      <c r="A13" s="6">
        <v>9</v>
      </c>
      <c r="B13" s="6" t="s">
        <v>26</v>
      </c>
      <c r="C13" s="6" t="s">
        <v>13</v>
      </c>
      <c r="D13" s="6" t="str">
        <f>CONCATENATE("5122251946","******","31")</f>
        <v>5122251946******31</v>
      </c>
      <c r="E13" s="6" t="s">
        <v>14</v>
      </c>
      <c r="F13" s="6" t="str">
        <f>CONCATENATE("和泰医院内科","******")</f>
        <v>和泰医院内科******</v>
      </c>
      <c r="G13" s="6" t="s">
        <v>19</v>
      </c>
    </row>
    <row r="14" ht="17" customHeight="1" spans="1:7">
      <c r="A14" s="6">
        <v>10</v>
      </c>
      <c r="B14" s="6" t="s">
        <v>27</v>
      </c>
      <c r="C14" s="6" t="s">
        <v>13</v>
      </c>
      <c r="D14" s="6" t="str">
        <f>CONCATENATE("5122251946","******","39")</f>
        <v>5122251946******39</v>
      </c>
      <c r="E14" s="6" t="s">
        <v>14</v>
      </c>
      <c r="F14" s="6" t="str">
        <f>CONCATENATE("集美江悦5栋","******")</f>
        <v>集美江悦5栋******</v>
      </c>
      <c r="G14" s="6" t="s">
        <v>17</v>
      </c>
    </row>
    <row r="15" ht="17" customHeight="1" spans="1:7">
      <c r="A15" s="6">
        <v>11</v>
      </c>
      <c r="B15" s="6" t="s">
        <v>28</v>
      </c>
      <c r="C15" s="6" t="s">
        <v>13</v>
      </c>
      <c r="D15" s="6" t="str">
        <f>CONCATENATE("5122251947","******","19")</f>
        <v>5122251947******19</v>
      </c>
      <c r="E15" s="6" t="s">
        <v>14</v>
      </c>
      <c r="F15" s="6" t="str">
        <f>CONCATENATE("爱里养老院","******")</f>
        <v>爱里养老院******</v>
      </c>
      <c r="G15" s="6" t="s">
        <v>15</v>
      </c>
    </row>
    <row r="16" ht="17" customHeight="1" spans="1:7">
      <c r="A16" s="6">
        <v>12</v>
      </c>
      <c r="B16" s="6" t="s">
        <v>29</v>
      </c>
      <c r="C16" s="6" t="s">
        <v>23</v>
      </c>
      <c r="D16" s="6" t="str">
        <f>CONCATENATE("5122251947","******","42")</f>
        <v>5122251947******42</v>
      </c>
      <c r="E16" s="6" t="s">
        <v>14</v>
      </c>
      <c r="F16" s="6" t="str">
        <f>CONCATENATE("人民医院11","******")</f>
        <v>人民医院11******</v>
      </c>
      <c r="G16" s="6" t="s">
        <v>30</v>
      </c>
    </row>
    <row r="17" ht="17" customHeight="1" spans="1:7">
      <c r="A17" s="6">
        <v>13</v>
      </c>
      <c r="B17" s="6" t="s">
        <v>31</v>
      </c>
      <c r="C17" s="6" t="s">
        <v>13</v>
      </c>
      <c r="D17" s="6" t="str">
        <f>CONCATENATE("5122251947","******","36")</f>
        <v>5122251947******36</v>
      </c>
      <c r="E17" s="6" t="s">
        <v>14</v>
      </c>
      <c r="F17" s="6" t="str">
        <f>CONCATENATE("悠然居4栋1","******")</f>
        <v>悠然居4栋1******</v>
      </c>
      <c r="G17" s="6" t="s">
        <v>19</v>
      </c>
    </row>
    <row r="18" ht="17" customHeight="1" spans="1:7">
      <c r="A18" s="6">
        <v>14</v>
      </c>
      <c r="B18" s="6" t="s">
        <v>32</v>
      </c>
      <c r="C18" s="6" t="s">
        <v>13</v>
      </c>
      <c r="D18" s="6" t="str">
        <f>CONCATENATE("5122251948","******","74")</f>
        <v>5122251948******74</v>
      </c>
      <c r="E18" s="6" t="s">
        <v>14</v>
      </c>
      <c r="F18" s="6" t="str">
        <f>CONCATENATE(" 393号1","******")</f>
        <v> 393号1******</v>
      </c>
      <c r="G18" s="6" t="s">
        <v>17</v>
      </c>
    </row>
    <row r="19" ht="17" customHeight="1" spans="1:7">
      <c r="A19" s="6">
        <v>15</v>
      </c>
      <c r="B19" s="6" t="s">
        <v>33</v>
      </c>
      <c r="C19" s="6" t="s">
        <v>13</v>
      </c>
      <c r="D19" s="6" t="str">
        <f>CONCATENATE("5122251946","******","7X")</f>
        <v>5122251946******7X</v>
      </c>
      <c r="E19" s="6" t="s">
        <v>14</v>
      </c>
      <c r="F19" s="6" t="str">
        <f>CONCATENATE("老街227号","******")</f>
        <v>老街227号******</v>
      </c>
      <c r="G19" s="6" t="s">
        <v>19</v>
      </c>
    </row>
    <row r="20" ht="17" customHeight="1" spans="1:7">
      <c r="A20" s="6">
        <v>16</v>
      </c>
      <c r="B20" s="6" t="s">
        <v>34</v>
      </c>
      <c r="C20" s="6" t="s">
        <v>13</v>
      </c>
      <c r="D20" s="6" t="str">
        <f>CONCATENATE("5122251955","******","93")</f>
        <v>5122251955******93</v>
      </c>
      <c r="E20" s="6" t="s">
        <v>14</v>
      </c>
      <c r="F20" s="6" t="str">
        <f>CONCATENATE("双江镇民德路","******")</f>
        <v>双江镇民德路******</v>
      </c>
      <c r="G20" s="6" t="s">
        <v>19</v>
      </c>
    </row>
    <row r="21" ht="17" customHeight="1" spans="1:7">
      <c r="A21" s="6">
        <v>17</v>
      </c>
      <c r="B21" s="6" t="s">
        <v>35</v>
      </c>
      <c r="C21" s="6" t="s">
        <v>13</v>
      </c>
      <c r="D21" s="6" t="str">
        <f>CONCATENATE("5122251941","******","36")</f>
        <v>5122251941******36</v>
      </c>
      <c r="E21" s="6" t="s">
        <v>14</v>
      </c>
      <c r="F21" s="6" t="str">
        <f>CONCATENATE("塘坊路412","******")</f>
        <v>塘坊路412******</v>
      </c>
      <c r="G21" s="6" t="s">
        <v>17</v>
      </c>
    </row>
    <row r="22" ht="17" customHeight="1" spans="1:7">
      <c r="A22" s="6">
        <v>18</v>
      </c>
      <c r="B22" s="6" t="s">
        <v>36</v>
      </c>
      <c r="C22" s="6" t="s">
        <v>23</v>
      </c>
      <c r="D22" s="6" t="str">
        <f>CONCATENATE("5122251965","******","43")</f>
        <v>5122251965******43</v>
      </c>
      <c r="E22" s="6" t="s">
        <v>14</v>
      </c>
      <c r="F22" s="6" t="str">
        <f>CONCATENATE("桂湾464号","******")</f>
        <v>桂湾464号******</v>
      </c>
      <c r="G22" s="6" t="s">
        <v>17</v>
      </c>
    </row>
    <row r="23" ht="17" customHeight="1" spans="1:7">
      <c r="A23" s="6">
        <v>19</v>
      </c>
      <c r="B23" s="6" t="s">
        <v>37</v>
      </c>
      <c r="C23" s="6" t="s">
        <v>13</v>
      </c>
      <c r="D23" s="6" t="str">
        <f>CONCATENATE("5122251967","******","56")</f>
        <v>5122251967******56</v>
      </c>
      <c r="E23" s="6" t="s">
        <v>14</v>
      </c>
      <c r="F23" s="6" t="str">
        <f>CONCATENATE("皇城村","******")</f>
        <v>皇城村******</v>
      </c>
      <c r="G23" s="6" t="s">
        <v>17</v>
      </c>
    </row>
    <row r="24" ht="17" customHeight="1" spans="1:7">
      <c r="A24" s="6">
        <v>20</v>
      </c>
      <c r="B24" s="6" t="s">
        <v>38</v>
      </c>
      <c r="C24" s="6" t="s">
        <v>23</v>
      </c>
      <c r="D24" s="6" t="str">
        <f>CONCATENATE("5122251939","******","84")</f>
        <v>5122251939******84</v>
      </c>
      <c r="E24" s="6" t="s">
        <v>14</v>
      </c>
      <c r="F24" s="6" t="str">
        <f>CONCATENATE("外国语教师宿","******")</f>
        <v>外国语教师宿******</v>
      </c>
      <c r="G24" s="6" t="s">
        <v>19</v>
      </c>
    </row>
    <row r="25" ht="17" customHeight="1" spans="1:7">
      <c r="A25" s="6">
        <v>21</v>
      </c>
      <c r="B25" s="6" t="s">
        <v>39</v>
      </c>
      <c r="C25" s="6" t="s">
        <v>13</v>
      </c>
      <c r="D25" s="6" t="str">
        <f>CONCATENATE("5112021979","******","12")</f>
        <v>5112021979******12</v>
      </c>
      <c r="E25" s="6" t="s">
        <v>14</v>
      </c>
      <c r="F25" s="6" t="str">
        <f>CONCATENATE("江口王福建医","******")</f>
        <v>江口王福建医******</v>
      </c>
      <c r="G25" s="6" t="s">
        <v>17</v>
      </c>
    </row>
    <row r="26" ht="17" customHeight="1" spans="1:7">
      <c r="A26" s="6">
        <v>22</v>
      </c>
      <c r="B26" s="6" t="s">
        <v>40</v>
      </c>
      <c r="C26" s="6" t="s">
        <v>13</v>
      </c>
      <c r="D26" s="6" t="str">
        <f>CONCATENATE("5122251949","******","9X")</f>
        <v>5122251949******9X</v>
      </c>
      <c r="E26" s="6" t="s">
        <v>14</v>
      </c>
      <c r="F26" s="6" t="str">
        <f>CONCATENATE("马梁村7组","******")</f>
        <v>马梁村7组******</v>
      </c>
      <c r="G26" s="6" t="s">
        <v>19</v>
      </c>
    </row>
    <row r="27" ht="17" customHeight="1" spans="1:7">
      <c r="A27" s="6">
        <v>23</v>
      </c>
      <c r="B27" s="6" t="s">
        <v>41</v>
      </c>
      <c r="C27" s="6" t="s">
        <v>13</v>
      </c>
      <c r="D27" s="6" t="str">
        <f>CONCATENATE("5122251949","******","39")</f>
        <v>5122251949******39</v>
      </c>
      <c r="E27" s="6" t="s">
        <v>14</v>
      </c>
      <c r="F27" s="6" t="str">
        <f>CONCATENATE("杏家湾一巷1","******")</f>
        <v>杏家湾一巷1******</v>
      </c>
      <c r="G27" s="6" t="s">
        <v>19</v>
      </c>
    </row>
    <row r="28" ht="17" customHeight="1" spans="1:7">
      <c r="A28" s="6">
        <v>24</v>
      </c>
      <c r="B28" s="6" t="s">
        <v>42</v>
      </c>
      <c r="C28" s="6" t="s">
        <v>13</v>
      </c>
      <c r="D28" s="6" t="str">
        <f>CONCATENATE("5122251949","******","34")</f>
        <v>5122251949******34</v>
      </c>
      <c r="E28" s="6" t="s">
        <v>14</v>
      </c>
      <c r="F28" s="6" t="str">
        <f>CONCATENATE("海峡路2单元","******")</f>
        <v>海峡路2单元******</v>
      </c>
      <c r="G28" s="6" t="s">
        <v>17</v>
      </c>
    </row>
    <row r="29" ht="17" customHeight="1" spans="1:7">
      <c r="A29" s="6">
        <v>25</v>
      </c>
      <c r="B29" s="6" t="s">
        <v>43</v>
      </c>
      <c r="C29" s="6" t="s">
        <v>23</v>
      </c>
      <c r="D29" s="6" t="str">
        <f>CONCATENATE("5122251953","******","8X")</f>
        <v>5122251953******8X</v>
      </c>
      <c r="E29" s="6" t="s">
        <v>14</v>
      </c>
      <c r="F29" s="6" t="str">
        <f>CONCATENATE("皇城村","******")</f>
        <v>皇城村******</v>
      </c>
      <c r="G29" s="6" t="s">
        <v>19</v>
      </c>
    </row>
    <row r="30" ht="17" customHeight="1" spans="1:7">
      <c r="A30" s="6">
        <v>26</v>
      </c>
      <c r="B30" s="6" t="s">
        <v>44</v>
      </c>
      <c r="C30" s="6" t="s">
        <v>23</v>
      </c>
      <c r="D30" s="6" t="str">
        <f>CONCATENATE("5122251954","******","26")</f>
        <v>5122251954******26</v>
      </c>
      <c r="E30" s="6" t="s">
        <v>14</v>
      </c>
      <c r="F30" s="6" t="str">
        <f>CONCATENATE("锦云大厦1栋","******")</f>
        <v>锦云大厦1栋******</v>
      </c>
      <c r="G30" s="6" t="s">
        <v>17</v>
      </c>
    </row>
    <row r="31" ht="17" customHeight="1" spans="1:7">
      <c r="A31" s="6">
        <v>27</v>
      </c>
      <c r="B31" s="6" t="s">
        <v>27</v>
      </c>
      <c r="C31" s="6" t="s">
        <v>13</v>
      </c>
      <c r="D31" s="6" t="str">
        <f>CONCATENATE("5122251954","******","53")</f>
        <v>5122251954******53</v>
      </c>
      <c r="E31" s="6" t="s">
        <v>14</v>
      </c>
      <c r="F31" s="6" t="str">
        <f>CONCATENATE("人民医院15","******")</f>
        <v>人民医院15******</v>
      </c>
      <c r="G31" s="6" t="s">
        <v>17</v>
      </c>
    </row>
    <row r="32" ht="17" customHeight="1" spans="1:7">
      <c r="A32" s="6">
        <v>28</v>
      </c>
      <c r="B32" s="6" t="s">
        <v>45</v>
      </c>
      <c r="C32" s="6" t="s">
        <v>13</v>
      </c>
      <c r="D32" s="6" t="str">
        <f>CONCATENATE("5122251956","******","90")</f>
        <v>5122251956******90</v>
      </c>
      <c r="E32" s="6" t="s">
        <v>14</v>
      </c>
      <c r="F32" s="6" t="str">
        <f>CONCATENATE("和泰医院康复","******")</f>
        <v>和泰医院康复******</v>
      </c>
      <c r="G32" s="6" t="s">
        <v>17</v>
      </c>
    </row>
    <row r="33" ht="17" customHeight="1" spans="1:7">
      <c r="A33" s="6">
        <v>29</v>
      </c>
      <c r="B33" s="6" t="s">
        <v>46</v>
      </c>
      <c r="C33" s="6" t="s">
        <v>13</v>
      </c>
      <c r="D33" s="6" t="str">
        <f>CONCATENATE("5122251959","******","57")</f>
        <v>5122251959******57</v>
      </c>
      <c r="E33" s="6" t="s">
        <v>14</v>
      </c>
      <c r="F33" s="6" t="str">
        <f>CONCATENATE("爱国路202","******")</f>
        <v>爱国路202******</v>
      </c>
      <c r="G33" s="6" t="s">
        <v>17</v>
      </c>
    </row>
    <row r="34" ht="17" customHeight="1" spans="1:7">
      <c r="A34" s="6">
        <v>30</v>
      </c>
      <c r="B34" s="6" t="s">
        <v>47</v>
      </c>
      <c r="C34" s="6" t="s">
        <v>13</v>
      </c>
      <c r="D34" s="6" t="str">
        <f>CONCATENATE("5122251962","******","73")</f>
        <v>5122251962******73</v>
      </c>
      <c r="E34" s="6" t="s">
        <v>14</v>
      </c>
      <c r="F34" s="6" t="str">
        <f>CONCATENATE("香山华府5栋","******")</f>
        <v>香山华府5栋******</v>
      </c>
      <c r="G34" s="6" t="s">
        <v>17</v>
      </c>
    </row>
    <row r="35" ht="17" customHeight="1" spans="1:7">
      <c r="A35" s="6">
        <v>31</v>
      </c>
      <c r="B35" s="6" t="s">
        <v>48</v>
      </c>
      <c r="C35" s="6" t="s">
        <v>23</v>
      </c>
      <c r="D35" s="6" t="str">
        <f>CONCATENATE("5122251942","******","48")</f>
        <v>5122251942******48</v>
      </c>
      <c r="E35" s="6" t="s">
        <v>14</v>
      </c>
      <c r="F35" s="6" t="str">
        <f>CONCATENATE("磨岭路2号2","******")</f>
        <v>磨岭路2号2******</v>
      </c>
      <c r="G35" s="6" t="s">
        <v>19</v>
      </c>
    </row>
    <row r="36" ht="17" customHeight="1" spans="1:7">
      <c r="A36" s="6">
        <v>32</v>
      </c>
      <c r="B36" s="6" t="s">
        <v>49</v>
      </c>
      <c r="C36" s="6" t="s">
        <v>13</v>
      </c>
      <c r="D36" s="6" t="str">
        <f>CONCATENATE("5122251954","******","58")</f>
        <v>5122251954******58</v>
      </c>
      <c r="E36" s="6" t="s">
        <v>14</v>
      </c>
      <c r="F36" s="6" t="str">
        <f>CONCATENATE("县医院住院部","******")</f>
        <v>县医院住院部******</v>
      </c>
      <c r="G36" s="6" t="s">
        <v>30</v>
      </c>
    </row>
    <row r="37" ht="17" customHeight="1" spans="1:7">
      <c r="A37" s="6">
        <v>33</v>
      </c>
      <c r="B37" s="6" t="s">
        <v>50</v>
      </c>
      <c r="C37" s="6" t="s">
        <v>13</v>
      </c>
      <c r="D37" s="6" t="str">
        <f>CONCATENATE("5002351984","******","90")</f>
        <v>5002351984******90</v>
      </c>
      <c r="E37" s="6" t="s">
        <v>14</v>
      </c>
      <c r="F37" s="6" t="str">
        <f>CONCATENATE("望江大道15","******")</f>
        <v>望江大道15******</v>
      </c>
      <c r="G37" s="6" t="s">
        <v>17</v>
      </c>
    </row>
    <row r="38" ht="17" customHeight="1" spans="1:7">
      <c r="A38" s="6">
        <v>34</v>
      </c>
      <c r="B38" s="6" t="s">
        <v>51</v>
      </c>
      <c r="C38" s="6" t="s">
        <v>13</v>
      </c>
      <c r="D38" s="6" t="str">
        <f>CONCATENATE("5112241946","******","55")</f>
        <v>5112241946******55</v>
      </c>
      <c r="E38" s="6" t="s">
        <v>14</v>
      </c>
      <c r="F38" s="6" t="str">
        <f>CONCATENATE("天鹅路67号","******")</f>
        <v>天鹅路67号******</v>
      </c>
      <c r="G38" s="6" t="s">
        <v>17</v>
      </c>
    </row>
    <row r="39" ht="17" customHeight="1" spans="1:7">
      <c r="A39" s="6">
        <v>35</v>
      </c>
      <c r="B39" s="6" t="s">
        <v>52</v>
      </c>
      <c r="C39" s="6" t="s">
        <v>23</v>
      </c>
      <c r="D39" s="6" t="str">
        <f>CONCATENATE("5112241955","******","44")</f>
        <v>5112241955******44</v>
      </c>
      <c r="E39" s="6" t="s">
        <v>14</v>
      </c>
      <c r="F39" s="6" t="str">
        <f>CONCATENATE("桂湾路2巷4","******")</f>
        <v>桂湾路2巷4******</v>
      </c>
      <c r="G39" s="6" t="s">
        <v>19</v>
      </c>
    </row>
    <row r="40" ht="17" customHeight="1" spans="1:7">
      <c r="A40" s="6">
        <v>36</v>
      </c>
      <c r="B40" s="6" t="s">
        <v>53</v>
      </c>
      <c r="C40" s="6" t="s">
        <v>13</v>
      </c>
      <c r="D40" s="6" t="str">
        <f>CONCATENATE("5122251935","******","52")</f>
        <v>5122251935******52</v>
      </c>
      <c r="E40" s="6" t="s">
        <v>14</v>
      </c>
      <c r="F40" s="6" t="str">
        <f>CONCATENATE("爱里养老院","******")</f>
        <v>爱里养老院******</v>
      </c>
      <c r="G40" s="6" t="s">
        <v>17</v>
      </c>
    </row>
    <row r="41" ht="17" customHeight="1" spans="1:7">
      <c r="A41" s="6">
        <v>37</v>
      </c>
      <c r="B41" s="6" t="s">
        <v>54</v>
      </c>
      <c r="C41" s="6" t="s">
        <v>23</v>
      </c>
      <c r="D41" s="6" t="str">
        <f>CONCATENATE("5122251937","******","48")</f>
        <v>5122251937******48</v>
      </c>
      <c r="E41" s="6" t="s">
        <v>14</v>
      </c>
      <c r="F41" s="6" t="str">
        <f>CONCATENATE("群益路登云梯","******")</f>
        <v>群益路登云梯******</v>
      </c>
      <c r="G41" s="6" t="s">
        <v>30</v>
      </c>
    </row>
    <row r="42" ht="17" customHeight="1" spans="1:7">
      <c r="A42" s="6">
        <v>38</v>
      </c>
      <c r="B42" s="6" t="s">
        <v>55</v>
      </c>
      <c r="C42" s="6" t="s">
        <v>23</v>
      </c>
      <c r="D42" s="6" t="str">
        <f>CONCATENATE("5122251939","******","8X")</f>
        <v>5122251939******8X</v>
      </c>
      <c r="E42" s="6" t="s">
        <v>14</v>
      </c>
      <c r="F42" s="6" t="str">
        <f>CONCATENATE("爱里养老院","******")</f>
        <v>爱里养老院******</v>
      </c>
      <c r="G42" s="6" t="s">
        <v>19</v>
      </c>
    </row>
    <row r="43" ht="17" customHeight="1" spans="1:7">
      <c r="A43" s="6">
        <v>39</v>
      </c>
      <c r="B43" s="6" t="s">
        <v>56</v>
      </c>
      <c r="C43" s="6" t="s">
        <v>23</v>
      </c>
      <c r="D43" s="6" t="str">
        <f>CONCATENATE("5122251939","******","4X")</f>
        <v>5122251939******4X</v>
      </c>
      <c r="E43" s="6" t="s">
        <v>14</v>
      </c>
      <c r="F43" s="6" t="str">
        <f>CONCATENATE("水印家园60","******")</f>
        <v>水印家园60******</v>
      </c>
      <c r="G43" s="6" t="s">
        <v>17</v>
      </c>
    </row>
    <row r="44" ht="17" customHeight="1" spans="1:7">
      <c r="A44" s="6">
        <v>40</v>
      </c>
      <c r="B44" s="6" t="s">
        <v>57</v>
      </c>
      <c r="C44" s="6" t="s">
        <v>13</v>
      </c>
      <c r="D44" s="6" t="str">
        <f>CONCATENATE("5122251940","******","50")</f>
        <v>5122251940******50</v>
      </c>
      <c r="E44" s="6" t="s">
        <v>14</v>
      </c>
      <c r="F44" s="6" t="str">
        <f>CONCATENATE("经天二街33","******")</f>
        <v>经天二街33******</v>
      </c>
      <c r="G44" s="6" t="s">
        <v>30</v>
      </c>
    </row>
    <row r="45" ht="17" customHeight="1" spans="1:7">
      <c r="A45" s="6">
        <v>41</v>
      </c>
      <c r="B45" s="6" t="s">
        <v>58</v>
      </c>
      <c r="C45" s="6" t="s">
        <v>13</v>
      </c>
      <c r="D45" s="6" t="str">
        <f>CONCATENATE("5122251940","******","98")</f>
        <v>5122251940******98</v>
      </c>
      <c r="E45" s="6" t="s">
        <v>14</v>
      </c>
      <c r="F45" s="6" t="str">
        <f>CONCATENATE("蜀光村11组","******")</f>
        <v>蜀光村11组******</v>
      </c>
      <c r="G45" s="6" t="s">
        <v>19</v>
      </c>
    </row>
    <row r="46" ht="17" customHeight="1" spans="1:7">
      <c r="A46" s="6">
        <v>42</v>
      </c>
      <c r="B46" s="6" t="s">
        <v>59</v>
      </c>
      <c r="C46" s="6" t="s">
        <v>23</v>
      </c>
      <c r="D46" s="6" t="str">
        <f>CONCATENATE("5122251936","******","4X")</f>
        <v>5122251936******4X</v>
      </c>
      <c r="E46" s="6" t="s">
        <v>14</v>
      </c>
      <c r="F46" s="6" t="str">
        <f>CONCATENATE("人和民权村5","******")</f>
        <v>人和民权村5******</v>
      </c>
      <c r="G46" s="6" t="s">
        <v>19</v>
      </c>
    </row>
    <row r="47" ht="17" customHeight="1" spans="1:7">
      <c r="A47" s="6">
        <v>43</v>
      </c>
      <c r="B47" s="6" t="s">
        <v>60</v>
      </c>
      <c r="C47" s="6" t="s">
        <v>23</v>
      </c>
      <c r="D47" s="6" t="str">
        <f>CONCATENATE("5122251946","******","4X")</f>
        <v>5122251946******4X</v>
      </c>
      <c r="E47" s="6" t="s">
        <v>14</v>
      </c>
      <c r="F47" s="6" t="str">
        <f>CONCATENATE("移民大道63","******")</f>
        <v>移民大道63******</v>
      </c>
      <c r="G47" s="6" t="s">
        <v>30</v>
      </c>
    </row>
    <row r="48" ht="17" customHeight="1" spans="1:7">
      <c r="A48" s="6">
        <v>44</v>
      </c>
      <c r="B48" s="6" t="s">
        <v>61</v>
      </c>
      <c r="C48" s="6" t="s">
        <v>23</v>
      </c>
      <c r="D48" s="6" t="str">
        <f>CONCATENATE("5122251956","******","42")</f>
        <v>5122251956******42</v>
      </c>
      <c r="E48" s="6" t="s">
        <v>14</v>
      </c>
      <c r="F48" s="6" t="str">
        <f>CONCATENATE("和泰医院康复","******")</f>
        <v>和泰医院康复******</v>
      </c>
      <c r="G48" s="6" t="s">
        <v>30</v>
      </c>
    </row>
    <row r="49" ht="29.25" customHeight="1" spans="1:7">
      <c r="A49" s="7" t="str">
        <f>"1.公示时间："&amp;"2026年06月18日"&amp;"至"&amp;"2026年06月22日"</f>
        <v>1.公示时间：2026年06月18日至2026年06月22日</v>
      </c>
      <c r="B49" s="7"/>
      <c r="C49" s="7"/>
      <c r="D49" s="7"/>
      <c r="E49" s="7"/>
      <c r="F49" s="7"/>
      <c r="G49" s="7"/>
    </row>
    <row r="50" ht="32.25" customHeight="1" spans="1:7">
      <c r="A50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50" s="2"/>
      <c r="C50" s="2"/>
      <c r="D50" s="2"/>
      <c r="E50" s="2"/>
      <c r="F50" s="2"/>
      <c r="G50" s="2"/>
    </row>
  </sheetData>
  <mergeCells count="5">
    <mergeCell ref="A1:G1"/>
    <mergeCell ref="A2:C2"/>
    <mergeCell ref="A3:G3"/>
    <mergeCell ref="A49:G49"/>
    <mergeCell ref="A50:G50"/>
  </mergeCells>
  <pageMargins left="1.06299209594727" right="0.511811017990112" top="0.787401556968689" bottom="0.7874015569686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2026-06-18T08:53:00Z</dcterms:created>
  <dcterms:modified xsi:type="dcterms:W3CDTF">2026-06-18T08:52:46Z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